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10 в Министерство\папка4. Обоснование стоимости проектов\М_2.1.4 Тамтачет\"/>
    </mc:Choice>
  </mc:AlternateContent>
  <xr:revisionPtr revIDLastSave="0" documentId="13_ncr:1_{87E8E203-D5E1-48AC-A38C-44DDDE2FF779}" xr6:coauthVersionLast="47" xr6:coauthVersionMax="47" xr10:uidLastSave="{00000000-0000-0000-0000-000000000000}"/>
  <bookViews>
    <workbookView xWindow="-120" yWindow="-120" windowWidth="29040" windowHeight="15840" tabRatio="835" xr2:uid="{00000000-000D-0000-FFFF-FFFF00000000}"/>
  </bookViews>
  <sheets>
    <sheet name="Сводка" sheetId="9" r:id="rId1"/>
    <sheet name="ССРСС" sheetId="12" r:id="rId2"/>
    <sheet name="ИЦИ" sheetId="11" r:id="rId3"/>
    <sheet name="01-01-01" sheetId="13" r:id="rId4"/>
    <sheet name="01-01-02" sheetId="14" r:id="rId5"/>
    <sheet name="01-01-03" sheetId="15" r:id="rId6"/>
    <sheet name="02-01-01" sheetId="4" r:id="rId7"/>
    <sheet name="08-01-01" sheetId="16" r:id="rId8"/>
    <sheet name="08-01-02" sheetId="17" r:id="rId9"/>
    <sheet name="09-01-01" sheetId="7" r:id="rId10"/>
    <sheet name="09-01-02" sheetId="18" r:id="rId11"/>
    <sheet name="СР-1" sheetId="19" r:id="rId12"/>
    <sheet name="СР-2.1" sheetId="20" r:id="rId13"/>
    <sheet name="СР-2.2" sheetId="21" r:id="rId14"/>
    <sheet name="СР-2.3" sheetId="22" r:id="rId15"/>
    <sheet name="СР-2.4" sheetId="23" r:id="rId16"/>
    <sheet name="СР-3" sheetId="24" r:id="rId17"/>
    <sheet name="СР-4" sheetId="25" r:id="rId18"/>
    <sheet name="СР-5" sheetId="26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МПА_">#N/A</definedName>
    <definedName name="__РУ_">#N/A</definedName>
    <definedName name="_1_10" localSheetId="16">'[1]См-2 Шатурс сети  проект работы'!#REF!</definedName>
    <definedName name="_1_10" localSheetId="17">'[1]См-2 Шатурс сети  проект работы'!#REF!</definedName>
    <definedName name="_1_10">'[1]См-2 Шатурс сети  проект работы'!#REF!</definedName>
    <definedName name="_2Excel_BuiltIn_Print_Area_1_1" localSheetId="16">#REF!</definedName>
    <definedName name="_2Excel_BuiltIn_Print_Area_1_1" localSheetId="17">#REF!</definedName>
    <definedName name="_2Excel_BuiltIn_Print_Area_1_1">#REF!</definedName>
    <definedName name="_Fill" localSheetId="16" hidden="1">#REF!</definedName>
    <definedName name="_Fill" localSheetId="17" hidden="1">#REF!</definedName>
    <definedName name="_Fill" hidden="1">#REF!</definedName>
    <definedName name="_Order1" hidden="1">255</definedName>
    <definedName name="_xlnm._FilterDatabase" localSheetId="2" hidden="1">ИЦИ!$A$3:$H$6</definedName>
    <definedName name="adress" localSheetId="16">#REF!</definedName>
    <definedName name="adress" localSheetId="17">#REF!</definedName>
    <definedName name="adress" localSheetId="18">#REF!</definedName>
    <definedName name="adress">#REF!</definedName>
    <definedName name="BcjaShapka" localSheetId="16">#REF!</definedName>
    <definedName name="BcjaShapka" localSheetId="17">#REF!</definedName>
    <definedName name="BcjaShapka">#REF!</definedName>
    <definedName name="fdfr" localSheetId="16">#REF!</definedName>
    <definedName name="fdfr" localSheetId="17">#REF!</definedName>
    <definedName name="fdfr">#REF!</definedName>
    <definedName name="gggg" localSheetId="16">#REF!</definedName>
    <definedName name="gggg" localSheetId="17">#REF!</definedName>
    <definedName name="gggg">#REF!</definedName>
    <definedName name="hfcxtn" localSheetId="16" hidden="1">#REF!</definedName>
    <definedName name="hfcxtn" localSheetId="17" hidden="1">#REF!</definedName>
    <definedName name="hfcxtn" hidden="1">#REF!</definedName>
    <definedName name="hghg" localSheetId="16">#REF!</definedName>
    <definedName name="hghg" localSheetId="17">#REF!</definedName>
    <definedName name="hghg">#REF!</definedName>
    <definedName name="Izmeritel">#REF!</definedName>
    <definedName name="LOCAL_MYSQL_DATE_FORMAT" localSheetId="16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7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8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>#REF!</definedName>
    <definedName name="PrntSnbUser" localSheetId="16">#REF!</definedName>
    <definedName name="PrntSnbUser" localSheetId="17">#REF!</definedName>
    <definedName name="PrntSnbUser" localSheetId="18">#REF!</definedName>
    <definedName name="PrntSnbUser">#REF!</definedName>
    <definedName name="ShapkaBepx" localSheetId="16">#REF!</definedName>
    <definedName name="ShapkaBepx" localSheetId="17">#REF!</definedName>
    <definedName name="ShapkaBepx">#REF!</definedName>
    <definedName name="ShapkaBepxVezde" localSheetId="16">#REF!</definedName>
    <definedName name="ShapkaBepxVezde" localSheetId="17">#REF!</definedName>
    <definedName name="ShapkaBepxVezde" localSheetId="18">[2]ССР!#REF!</definedName>
    <definedName name="ShapkaBepxVezde">#REF!</definedName>
    <definedName name="ShapkaNiz" localSheetId="16">#REF!</definedName>
    <definedName name="ShapkaNiz" localSheetId="17">#REF!</definedName>
    <definedName name="ShapkaNiz" localSheetId="18">[2]ССР!#REF!</definedName>
    <definedName name="ShapkaNiz">#REF!</definedName>
    <definedName name="ShapkaNizVezde" localSheetId="16">#REF!</definedName>
    <definedName name="ShapkaNizVezde" localSheetId="17">#REF!</definedName>
    <definedName name="ShapkaNizVezde">#REF!</definedName>
    <definedName name="Soglasovano" localSheetId="16">#REF!</definedName>
    <definedName name="Soglasovano" localSheetId="17">#REF!</definedName>
    <definedName name="Soglasovano" localSheetId="18">#REF!</definedName>
    <definedName name="Soglasovano">#REF!</definedName>
    <definedName name="su" localSheetId="16">#REF!</definedName>
    <definedName name="su" localSheetId="17">#REF!</definedName>
    <definedName name="su" localSheetId="18">#REF!</definedName>
    <definedName name="su">#REF!</definedName>
    <definedName name="tu" localSheetId="16">[3]Этапы!#REF!</definedName>
    <definedName name="tu" localSheetId="17">[3]Этапы!#REF!</definedName>
    <definedName name="tu">[3]Этапы!#REF!</definedName>
    <definedName name="Utverzhdau" localSheetId="16">#REF!</definedName>
    <definedName name="Utverzhdau" localSheetId="17">#REF!</definedName>
    <definedName name="Utverzhdau" localSheetId="18">#REF!</definedName>
    <definedName name="Utverzhdau">#REF!</definedName>
    <definedName name="ааа3" localSheetId="17">#REF!</definedName>
    <definedName name="ааа3">#REF!</definedName>
    <definedName name="аааа" localSheetId="16">#REF!</definedName>
    <definedName name="аааа" localSheetId="17">#REF!</definedName>
    <definedName name="аааа">#REF!</definedName>
    <definedName name="ааааа" localSheetId="16">#REF!</definedName>
    <definedName name="ааааа" localSheetId="17">#REF!</definedName>
    <definedName name="ааааа">#REF!</definedName>
    <definedName name="ар" localSheetId="16">#REF!</definedName>
    <definedName name="ар" localSheetId="17">#REF!</definedName>
    <definedName name="ар">#REF!</definedName>
    <definedName name="в" localSheetId="16">#REF!</definedName>
    <definedName name="в" localSheetId="17">#REF!</definedName>
    <definedName name="в">#REF!</definedName>
    <definedName name="ВАА" localSheetId="16">'[1]См-2 Шатурс сети  проект работы'!#REF!</definedName>
    <definedName name="ВАА" localSheetId="17">'[1]См-2 Шатурс сети  проект работы'!#REF!</definedName>
    <definedName name="ВАА">'[1]См-2 Шатурс сети  проект работы'!#REF!</definedName>
    <definedName name="вав" localSheetId="16">#REF!</definedName>
    <definedName name="вав" localSheetId="17">#REF!</definedName>
    <definedName name="вав">#REF!</definedName>
    <definedName name="вввв" localSheetId="16" hidden="1">#REF!</definedName>
    <definedName name="вввв" localSheetId="17" hidden="1">#REF!</definedName>
    <definedName name="вввв" hidden="1">#REF!</definedName>
    <definedName name="ВДЦ2" localSheetId="16" hidden="1">#REF!</definedName>
    <definedName name="ВДЦ2" localSheetId="17" hidden="1">#REF!</definedName>
    <definedName name="ВДЦ2" hidden="1">#REF!</definedName>
    <definedName name="вид_сметы" localSheetId="16">#REF!</definedName>
    <definedName name="вид_сметы" localSheetId="17">#REF!</definedName>
    <definedName name="вид_сметы">#REF!</definedName>
    <definedName name="всего_" localSheetId="16">#REF!</definedName>
    <definedName name="всего_" localSheetId="17">#REF!</definedName>
    <definedName name="всего_">#REF!</definedName>
    <definedName name="всего_РУ" localSheetId="16">#REF!</definedName>
    <definedName name="всего_РУ" localSheetId="17">#REF!</definedName>
    <definedName name="всего_РУ">#REF!</definedName>
    <definedName name="выдал" localSheetId="16">#REF!</definedName>
    <definedName name="выдал" localSheetId="17">#REF!</definedName>
    <definedName name="выдал">#REF!</definedName>
    <definedName name="год">#N/A</definedName>
    <definedName name="гшшг">NA()</definedName>
    <definedName name="дддддддддддддддддддддддддддд" localSheetId="17">#REF!</definedName>
    <definedName name="дддддддддддддддддддддддддддд">#REF!</definedName>
    <definedName name="Директор">#N/A</definedName>
    <definedName name="длоодлододдод" localSheetId="17">#REF!</definedName>
    <definedName name="длоодлододдод">#REF!</definedName>
    <definedName name="ЕдИзм">[4]Справочник!$B:$B</definedName>
    <definedName name="ее" localSheetId="16">#REF!</definedName>
    <definedName name="ее" localSheetId="17">#REF!</definedName>
    <definedName name="ее">#REF!</definedName>
    <definedName name="_xlnm.Print_Titles" localSheetId="3">'01-01-01'!$26:$26</definedName>
    <definedName name="_xlnm.Print_Titles" localSheetId="4">'01-01-02'!$26:$26</definedName>
    <definedName name="_xlnm.Print_Titles" localSheetId="5">'01-01-03'!$26:$26</definedName>
    <definedName name="_xlnm.Print_Titles" localSheetId="6">'02-01-01'!$27:$27</definedName>
    <definedName name="_xlnm.Print_Titles" localSheetId="7">'08-01-01'!$26:$26</definedName>
    <definedName name="_xlnm.Print_Titles" localSheetId="8">'08-01-02'!$26:$26</definedName>
    <definedName name="_xlnm.Print_Titles" localSheetId="9">'09-01-01'!$26:$26</definedName>
    <definedName name="_xlnm.Print_Titles" localSheetId="10">'09-01-02'!$26:$26</definedName>
    <definedName name="_xlnm.Print_Titles" localSheetId="1">ССРСС!$24:$24</definedName>
    <definedName name="Заказчик">#N/A</definedName>
    <definedName name="заказчики" localSheetId="16">#REF!</definedName>
    <definedName name="заказчики" localSheetId="17">#REF!</definedName>
    <definedName name="заказчики">#REF!</definedName>
    <definedName name="Здания_КРУЭ__ЗРУ__укомплектованных_оборудованием" localSheetId="2">[5]Таблица!$B$694:$B$697</definedName>
    <definedName name="Здания_КРУЭ__ЗРУ__укомплектованных_оборудованием">[5]Таблица!$B$694:$B$697</definedName>
    <definedName name="изыскание_форма" localSheetId="16">#REF!</definedName>
    <definedName name="изыскание_форма" localSheetId="17">#REF!</definedName>
    <definedName name="изыскание_форма">#REF!</definedName>
    <definedName name="итого">#N/A</definedName>
    <definedName name="итого_безНДС" localSheetId="16">#REF!</definedName>
    <definedName name="итого_безНДС" localSheetId="17">#REF!</definedName>
    <definedName name="итого_безНДС">#REF!</definedName>
    <definedName name="итого_НДС" localSheetId="16">#REF!</definedName>
    <definedName name="итого_НДС" localSheetId="17">#REF!</definedName>
    <definedName name="итого_НДС">#REF!</definedName>
    <definedName name="итого_сНДС" localSheetId="16">#REF!</definedName>
    <definedName name="итого_сНДС" localSheetId="17">#REF!</definedName>
    <definedName name="итого_сНДС">#REF!</definedName>
    <definedName name="йцйц">NA()</definedName>
    <definedName name="КВАРТАЛ">[6]Индексы!$A$2:$A$11</definedName>
    <definedName name="ккк" localSheetId="16">#REF!</definedName>
    <definedName name="ккк" localSheetId="17">#REF!</definedName>
    <definedName name="ккк">#REF!</definedName>
    <definedName name="КОЭФ4">[6]Показатели!$B$124:$B$127</definedName>
    <definedName name="КОЭФФ1">[6]Показатели!$I$72:$I$76</definedName>
    <definedName name="кц" localSheetId="16">#REF!</definedName>
    <definedName name="кц" localSheetId="17">#REF!</definedName>
    <definedName name="кц">#REF!</definedName>
    <definedName name="л44" localSheetId="17">#REF!</definedName>
    <definedName name="л44">#REF!</definedName>
    <definedName name="ло" localSheetId="16">#REF!</definedName>
    <definedName name="ло" localSheetId="17">#REF!</definedName>
    <definedName name="ло">#REF!</definedName>
    <definedName name="лоло" localSheetId="16" hidden="1">#REF!</definedName>
    <definedName name="лоло" localSheetId="17" hidden="1">#REF!</definedName>
    <definedName name="лоло" hidden="1">#REF!</definedName>
    <definedName name="мил">{0,"овz";1,"z";2,"аz";5,"овz"}</definedName>
    <definedName name="мпа">#N/A</definedName>
    <definedName name="наклад" localSheetId="16">#REF!</definedName>
    <definedName name="наклад" localSheetId="17">#REF!</definedName>
    <definedName name="наклад">#REF!</definedName>
    <definedName name="накладные">'[7]Расшифровка новая'!$G$44</definedName>
    <definedName name="Нгопп" localSheetId="17">#REF!</definedName>
    <definedName name="Нгопп">#REF!</definedName>
    <definedName name="НДС">#N/A</definedName>
    <definedName name="ногн" localSheetId="16">#REF!</definedName>
    <definedName name="ногн" localSheetId="17">#REF!</definedName>
    <definedName name="ногн">#REF!</definedName>
    <definedName name="_xlnm.Print_Area" localSheetId="3">'01-01-01'!$A$1:$P$53</definedName>
    <definedName name="_xlnm.Print_Area" localSheetId="4">'01-01-02'!$A$1:$P$41</definedName>
    <definedName name="_xlnm.Print_Area" localSheetId="5">'01-01-03'!$A$1:$P$59</definedName>
    <definedName name="_xlnm.Print_Area" localSheetId="6">'02-01-01'!$A$1:$P$457</definedName>
    <definedName name="_xlnm.Print_Area" localSheetId="7">'08-01-01'!$A$1:$P$43</definedName>
    <definedName name="_xlnm.Print_Area" localSheetId="8">'08-01-02'!$A$1:$P$53</definedName>
    <definedName name="_xlnm.Print_Area" localSheetId="9">'09-01-01'!$A$1:$P$53</definedName>
    <definedName name="_xlnm.Print_Area" localSheetId="10">'09-01-02'!$A$1:$P$44</definedName>
    <definedName name="_xlnm.Print_Area" localSheetId="11">'СР-1'!$A$1:$C$20</definedName>
    <definedName name="_xlnm.Print_Area" localSheetId="16">'СР-3'!$A$1:$E$65</definedName>
    <definedName name="_xlnm.Print_Area" localSheetId="17">'СР-4'!$A$1:$E$77</definedName>
    <definedName name="_xlnm.Print_Area" localSheetId="18">'СР-5'!$A$1:$G$25</definedName>
    <definedName name="_xlnm.Print_Area" localSheetId="1">ССРСС!$A$1:$H$82</definedName>
    <definedName name="_xlnm.Print_Area">#REF!</definedName>
    <definedName name="общ_ПА">#N/A</definedName>
    <definedName name="общ_РУ">#N/A</definedName>
    <definedName name="объем">#N/A</definedName>
    <definedName name="объем___10___0">NA()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___0">NA()</definedName>
    <definedName name="объем___12">NA()</definedName>
    <definedName name="объем___3___0___0">NA()</definedName>
    <definedName name="объем___4___0">NA()</definedName>
    <definedName name="объем___5">NA()</definedName>
    <definedName name="объем___5___3">NA()</definedName>
    <definedName name="объем___6">NA()</definedName>
    <definedName name="орвыадлора" localSheetId="16">#REF!</definedName>
    <definedName name="орвыадлора" localSheetId="17">#REF!</definedName>
    <definedName name="орвыадлор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п" localSheetId="16">#REF!</definedName>
    <definedName name="пп" localSheetId="17">#REF!</definedName>
    <definedName name="пп">#REF!</definedName>
    <definedName name="приве" localSheetId="17">'[1]См-2 Шатурс сети  проект работы'!#REF!</definedName>
    <definedName name="приве">'[1]См-2 Шатурс сети  проект работы'!#REF!</definedName>
    <definedName name="Принадлежность">[4]Справочник!$C:$C</definedName>
    <definedName name="Проектировщик">#N/A</definedName>
    <definedName name="ру">#N/A</definedName>
    <definedName name="света" localSheetId="16">'[1]См-2 Шатурс сети  проект работы'!#REF!</definedName>
    <definedName name="света" localSheetId="17">'[1]См-2 Шатурс сети  проект работы'!#REF!</definedName>
    <definedName name="света">'[1]См-2 Шатурс сети  проект работы'!#REF!</definedName>
    <definedName name="сроки" localSheetId="16">#REF!</definedName>
    <definedName name="сроки" localSheetId="17">#REF!</definedName>
    <definedName name="сроки">#REF!</definedName>
    <definedName name="ссссссссссссссссссссссссссссссссссссссссссссссссссс" localSheetId="17">#REF!</definedName>
    <definedName name="ссссссссссссссссссссссссссссссссссссссссссссссссссс">#REF!</definedName>
    <definedName name="СТАД">[6]Показатели!$A$79:$A$80</definedName>
    <definedName name="стадия_П" localSheetId="16">#REF!</definedName>
    <definedName name="стадия_П" localSheetId="17">#REF!</definedName>
    <definedName name="стадия_П">#REF!</definedName>
    <definedName name="СТЕП">[6]Показатели!$B$85:$B$88</definedName>
    <definedName name="сумма111" localSheetId="16">#REF!</definedName>
    <definedName name="сумма111" localSheetId="17">#REF!</definedName>
    <definedName name="сумма111">#REF!</definedName>
    <definedName name="Сургут">NA()</definedName>
    <definedName name="ТипТ">[4]Справочник!$A:$A</definedName>
    <definedName name="Титул">#N/A</definedName>
    <definedName name="Товар">[4]Прайс!$A$2:$A$996</definedName>
    <definedName name="тыс">{0,"тысячz";1,"тысячаz";2,"тысячиz";5,"тысячz"}</definedName>
    <definedName name="уук" localSheetId="16">#REF!</definedName>
    <definedName name="уук" localSheetId="17">#REF!</definedName>
    <definedName name="уук">#REF!</definedName>
    <definedName name="уцу" localSheetId="16">#REF!</definedName>
    <definedName name="уцу" localSheetId="17">#REF!</definedName>
    <definedName name="уцу">#REF!</definedName>
    <definedName name="Ф10">[6]Показатели!$B$57:$B$69</definedName>
    <definedName name="Ф100">[6]Показатели!$B$70:$B$71</definedName>
    <definedName name="Ф2">[6]Показатели!$B$5:$B$10</definedName>
    <definedName name="Ф5">[6]Показатели!$B$12:$B$18</definedName>
    <definedName name="Ф51">[6]Показатели!$B$19:$B$20</definedName>
    <definedName name="Ф6">[6]Показатели!$B$22:$B$25</definedName>
    <definedName name="Ф7">[6]Показатели!$B$27:$B$33</definedName>
    <definedName name="Ф8">[6]Показатели!$B$35:$B$39</definedName>
    <definedName name="Ф9">[6]Показатели!$B$41:$B$53</definedName>
    <definedName name="Ф90">[6]Показатели!$B$54:$B$55</definedName>
    <definedName name="цвкаи" localSheetId="16">#REF!</definedName>
    <definedName name="цвкаи" localSheetId="17">#REF!</definedName>
    <definedName name="цвкаи">#REF!</definedName>
    <definedName name="цена">#N/A</definedName>
    <definedName name="цена___10___0">NA()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___0">NA()</definedName>
    <definedName name="цена___12">NA()</definedName>
    <definedName name="цена___3___0___0">NA()</definedName>
    <definedName name="цена___4___0">NA()</definedName>
    <definedName name="цена___5">NA()</definedName>
    <definedName name="цена___5___3">NA()</definedName>
    <definedName name="цена___6">NA()</definedName>
    <definedName name="цыуц" localSheetId="16">#REF!</definedName>
    <definedName name="цыуц" localSheetId="17">#REF!</definedName>
    <definedName name="цыуц">#REF!</definedName>
    <definedName name="ыв" localSheetId="16">#REF!</definedName>
    <definedName name="ыв" localSheetId="17">#REF!</definedName>
    <definedName name="ыв">#REF!</definedName>
    <definedName name="ывыв" localSheetId="16">#REF!</definedName>
    <definedName name="ывыв" localSheetId="17">#REF!</definedName>
    <definedName name="ывыв">#REF!</definedName>
    <definedName name="экология">NA()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1" l="1"/>
  <c r="D11" i="11" l="1"/>
  <c r="I19" i="9" l="1"/>
  <c r="J5" i="9" l="1"/>
  <c r="I5" i="9"/>
  <c r="H5" i="9"/>
  <c r="K5" i="9" s="1"/>
  <c r="C29" i="9"/>
  <c r="C28" i="9"/>
  <c r="C27" i="9"/>
  <c r="C26" i="9"/>
  <c r="C25" i="9"/>
  <c r="C24" i="9"/>
  <c r="F19" i="26"/>
  <c r="F15" i="26"/>
  <c r="F10" i="26"/>
  <c r="F8" i="26" s="1"/>
  <c r="F11" i="26" s="1"/>
  <c r="F20" i="26" s="1"/>
  <c r="F9" i="26"/>
  <c r="E55" i="25" l="1"/>
  <c r="E56" i="25" s="1"/>
  <c r="E69" i="25" s="1"/>
  <c r="E51" i="25"/>
  <c r="E32" i="25"/>
  <c r="E38" i="25" s="1"/>
  <c r="E27" i="25"/>
  <c r="E58" i="25" l="1"/>
  <c r="E39" i="25"/>
  <c r="E68" i="25" s="1"/>
  <c r="E61" i="25" l="1"/>
  <c r="E64" i="25" s="1"/>
  <c r="E65" i="25" s="1"/>
  <c r="E67" i="25" s="1"/>
  <c r="E70" i="25" s="1"/>
  <c r="E71" i="25" s="1"/>
  <c r="E72" i="25" s="1"/>
  <c r="C12" i="25" s="1"/>
  <c r="E35" i="24" l="1"/>
  <c r="E40" i="24" s="1"/>
  <c r="E41" i="24" s="1"/>
  <c r="E55" i="24" s="1"/>
  <c r="E27" i="24"/>
  <c r="E32" i="24" s="1"/>
  <c r="E33" i="24" s="1"/>
  <c r="E54" i="24" l="1"/>
  <c r="E43" i="24"/>
  <c r="E46" i="24" l="1"/>
  <c r="E50" i="24" s="1"/>
  <c r="E51" i="24" s="1"/>
  <c r="E53" i="24" s="1"/>
  <c r="E56" i="24" s="1"/>
  <c r="E57" i="24" s="1"/>
  <c r="E58" i="24" s="1"/>
  <c r="C22" i="24" s="1"/>
  <c r="K21" i="23" l="1"/>
  <c r="J21" i="23"/>
  <c r="E21" i="23"/>
  <c r="F21" i="23" s="1"/>
  <c r="L21" i="23" s="1"/>
  <c r="N21" i="23" s="1"/>
  <c r="K20" i="23"/>
  <c r="J20" i="23"/>
  <c r="K19" i="23"/>
  <c r="J19" i="23"/>
  <c r="K18" i="23"/>
  <c r="J18" i="23"/>
  <c r="K17" i="23"/>
  <c r="J17" i="23"/>
  <c r="E17" i="23"/>
  <c r="F17" i="23" s="1"/>
  <c r="L17" i="23" s="1"/>
  <c r="N17" i="23" s="1"/>
  <c r="G13" i="23"/>
  <c r="F13" i="23"/>
  <c r="L13" i="23" s="1"/>
  <c r="N13" i="23" s="1"/>
  <c r="E13" i="23"/>
  <c r="L12" i="23"/>
  <c r="N12" i="23" s="1"/>
  <c r="G12" i="23"/>
  <c r="F12" i="23"/>
  <c r="E12" i="23"/>
  <c r="E20" i="23" s="1"/>
  <c r="F20" i="23" s="1"/>
  <c r="G11" i="23"/>
  <c r="E11" i="23"/>
  <c r="E19" i="23" s="1"/>
  <c r="F19" i="23" s="1"/>
  <c r="L19" i="23" s="1"/>
  <c r="N19" i="23" s="1"/>
  <c r="G10" i="23"/>
  <c r="F10" i="23"/>
  <c r="L10" i="23" s="1"/>
  <c r="N10" i="23" s="1"/>
  <c r="E10" i="23"/>
  <c r="E18" i="23" s="1"/>
  <c r="F18" i="23" s="1"/>
  <c r="G9" i="23"/>
  <c r="F9" i="23"/>
  <c r="L9" i="23" s="1"/>
  <c r="N9" i="23" s="1"/>
  <c r="E9" i="23"/>
  <c r="G8" i="23"/>
  <c r="E8" i="23"/>
  <c r="F8" i="23" s="1"/>
  <c r="L8" i="23" s="1"/>
  <c r="N8" i="23" s="1"/>
  <c r="G7" i="23"/>
  <c r="E7" i="23"/>
  <c r="F7" i="23" s="1"/>
  <c r="L7" i="23" s="1"/>
  <c r="N7" i="23" s="1"/>
  <c r="K21" i="22"/>
  <c r="J21" i="22"/>
  <c r="E21" i="22"/>
  <c r="F21" i="22" s="1"/>
  <c r="L21" i="22" s="1"/>
  <c r="N21" i="22" s="1"/>
  <c r="K20" i="22"/>
  <c r="J20" i="22"/>
  <c r="K19" i="22"/>
  <c r="J19" i="22"/>
  <c r="K18" i="22"/>
  <c r="L18" i="22" s="1"/>
  <c r="N18" i="22" s="1"/>
  <c r="J18" i="22"/>
  <c r="K17" i="22"/>
  <c r="J17" i="22"/>
  <c r="E17" i="22"/>
  <c r="F17" i="22" s="1"/>
  <c r="L17" i="22" s="1"/>
  <c r="N17" i="22" s="1"/>
  <c r="G13" i="22"/>
  <c r="E13" i="22"/>
  <c r="F13" i="22" s="1"/>
  <c r="L13" i="22" s="1"/>
  <c r="N13" i="22" s="1"/>
  <c r="E12" i="22"/>
  <c r="G12" i="22" s="1"/>
  <c r="E11" i="22"/>
  <c r="F11" i="22" s="1"/>
  <c r="L11" i="22" s="1"/>
  <c r="N11" i="22" s="1"/>
  <c r="G10" i="22"/>
  <c r="F10" i="22"/>
  <c r="L10" i="22" s="1"/>
  <c r="N10" i="22" s="1"/>
  <c r="E10" i="22"/>
  <c r="E18" i="22" s="1"/>
  <c r="F18" i="22" s="1"/>
  <c r="L9" i="22"/>
  <c r="N9" i="22" s="1"/>
  <c r="G9" i="22"/>
  <c r="F9" i="22"/>
  <c r="E9" i="22"/>
  <c r="E8" i="22"/>
  <c r="G8" i="22" s="1"/>
  <c r="E7" i="22"/>
  <c r="G7" i="22" s="1"/>
  <c r="K21" i="21"/>
  <c r="J21" i="21"/>
  <c r="E21" i="21"/>
  <c r="F21" i="21" s="1"/>
  <c r="L21" i="21" s="1"/>
  <c r="N21" i="21" s="1"/>
  <c r="K20" i="21"/>
  <c r="J20" i="21"/>
  <c r="K19" i="21"/>
  <c r="J19" i="21"/>
  <c r="K18" i="21"/>
  <c r="L18" i="21" s="1"/>
  <c r="N18" i="21" s="1"/>
  <c r="J18" i="21"/>
  <c r="E18" i="21"/>
  <c r="F18" i="21" s="1"/>
  <c r="K17" i="21"/>
  <c r="J17" i="21"/>
  <c r="E17" i="21"/>
  <c r="F17" i="21" s="1"/>
  <c r="L17" i="21" s="1"/>
  <c r="N17" i="21" s="1"/>
  <c r="G13" i="21"/>
  <c r="E13" i="21"/>
  <c r="F13" i="21" s="1"/>
  <c r="L13" i="21" s="1"/>
  <c r="N13" i="21" s="1"/>
  <c r="E12" i="21"/>
  <c r="G12" i="21" s="1"/>
  <c r="E11" i="21"/>
  <c r="G11" i="21" s="1"/>
  <c r="G10" i="21"/>
  <c r="F10" i="21"/>
  <c r="L10" i="21" s="1"/>
  <c r="N10" i="21" s="1"/>
  <c r="E10" i="21"/>
  <c r="G9" i="21"/>
  <c r="E9" i="21"/>
  <c r="F9" i="21" s="1"/>
  <c r="L9" i="21" s="1"/>
  <c r="N9" i="21" s="1"/>
  <c r="E8" i="21"/>
  <c r="G8" i="21" s="1"/>
  <c r="E7" i="21"/>
  <c r="G7" i="21" s="1"/>
  <c r="K21" i="20"/>
  <c r="J21" i="20"/>
  <c r="E21" i="20"/>
  <c r="F21" i="20" s="1"/>
  <c r="L21" i="20" s="1"/>
  <c r="N21" i="20" s="1"/>
  <c r="K20" i="20"/>
  <c r="L20" i="20" s="1"/>
  <c r="N20" i="20" s="1"/>
  <c r="J20" i="20"/>
  <c r="E20" i="20"/>
  <c r="F20" i="20" s="1"/>
  <c r="K19" i="20"/>
  <c r="J19" i="20"/>
  <c r="E19" i="20"/>
  <c r="F19" i="20" s="1"/>
  <c r="L19" i="20" s="1"/>
  <c r="N19" i="20" s="1"/>
  <c r="K18" i="20"/>
  <c r="J18" i="20"/>
  <c r="E18" i="20"/>
  <c r="F18" i="20" s="1"/>
  <c r="K17" i="20"/>
  <c r="J17" i="20"/>
  <c r="E17" i="20"/>
  <c r="F17" i="20" s="1"/>
  <c r="L17" i="20" s="1"/>
  <c r="N17" i="20" s="1"/>
  <c r="G13" i="20"/>
  <c r="E13" i="20"/>
  <c r="F13" i="20" s="1"/>
  <c r="L13" i="20" s="1"/>
  <c r="N13" i="20" s="1"/>
  <c r="G12" i="20"/>
  <c r="E12" i="20"/>
  <c r="F12" i="20" s="1"/>
  <c r="L12" i="20" s="1"/>
  <c r="N12" i="20" s="1"/>
  <c r="G11" i="20"/>
  <c r="E11" i="20"/>
  <c r="F11" i="20" s="1"/>
  <c r="L11" i="20" s="1"/>
  <c r="N11" i="20" s="1"/>
  <c r="G10" i="20"/>
  <c r="F10" i="20"/>
  <c r="L10" i="20" s="1"/>
  <c r="N10" i="20" s="1"/>
  <c r="E10" i="20"/>
  <c r="G9" i="20"/>
  <c r="E9" i="20"/>
  <c r="F9" i="20" s="1"/>
  <c r="L9" i="20" s="1"/>
  <c r="N9" i="20" s="1"/>
  <c r="G8" i="20"/>
  <c r="E8" i="20"/>
  <c r="F8" i="20" s="1"/>
  <c r="L8" i="20" s="1"/>
  <c r="N8" i="20" s="1"/>
  <c r="G7" i="20"/>
  <c r="E7" i="20"/>
  <c r="F7" i="20" s="1"/>
  <c r="L7" i="20" s="1"/>
  <c r="N7" i="20" s="1"/>
  <c r="L18" i="23" l="1"/>
  <c r="N18" i="23" s="1"/>
  <c r="N22" i="23" s="1"/>
  <c r="L20" i="23"/>
  <c r="N20" i="23" s="1"/>
  <c r="F11" i="23"/>
  <c r="L11" i="23" s="1"/>
  <c r="N11" i="23" s="1"/>
  <c r="N14" i="23" s="1"/>
  <c r="N23" i="23" s="1"/>
  <c r="F7" i="22"/>
  <c r="L7" i="22" s="1"/>
  <c r="N7" i="22" s="1"/>
  <c r="F8" i="22"/>
  <c r="L8" i="22" s="1"/>
  <c r="N8" i="22" s="1"/>
  <c r="G11" i="22"/>
  <c r="F12" i="22"/>
  <c r="L12" i="22" s="1"/>
  <c r="N12" i="22" s="1"/>
  <c r="E20" i="22"/>
  <c r="F20" i="22" s="1"/>
  <c r="L20" i="22" s="1"/>
  <c r="N20" i="22" s="1"/>
  <c r="E19" i="22"/>
  <c r="F19" i="22" s="1"/>
  <c r="L19" i="22" s="1"/>
  <c r="N19" i="22" s="1"/>
  <c r="N22" i="22" s="1"/>
  <c r="E19" i="21"/>
  <c r="F19" i="21" s="1"/>
  <c r="L19" i="21" s="1"/>
  <c r="N19" i="21" s="1"/>
  <c r="F7" i="21"/>
  <c r="L7" i="21" s="1"/>
  <c r="N7" i="21" s="1"/>
  <c r="N14" i="21" s="1"/>
  <c r="F11" i="21"/>
  <c r="L11" i="21" s="1"/>
  <c r="N11" i="21" s="1"/>
  <c r="F8" i="21"/>
  <c r="L8" i="21" s="1"/>
  <c r="N8" i="21" s="1"/>
  <c r="F12" i="21"/>
  <c r="L12" i="21" s="1"/>
  <c r="N12" i="21" s="1"/>
  <c r="E20" i="21"/>
  <c r="F20" i="21" s="1"/>
  <c r="L20" i="21" s="1"/>
  <c r="N20" i="21" s="1"/>
  <c r="N14" i="20"/>
  <c r="L18" i="20"/>
  <c r="N18" i="20" s="1"/>
  <c r="N22" i="20" s="1"/>
  <c r="N14" i="22" l="1"/>
  <c r="N23" i="22" s="1"/>
  <c r="N22" i="21"/>
  <c r="N23" i="21"/>
  <c r="N23" i="20"/>
  <c r="C13" i="19" l="1"/>
  <c r="B5" i="19" s="1"/>
  <c r="G7" i="11" l="1"/>
  <c r="G6" i="11"/>
  <c r="G5" i="11"/>
  <c r="I22" i="9" l="1"/>
  <c r="I10" i="9"/>
  <c r="I20" i="9" s="1"/>
  <c r="J28" i="9"/>
  <c r="K28" i="9"/>
  <c r="J29" i="9"/>
  <c r="K29" i="9"/>
  <c r="J31" i="9"/>
  <c r="K31" i="9"/>
  <c r="I32" i="9"/>
  <c r="I33" i="9"/>
  <c r="J34" i="9"/>
  <c r="K35" i="9"/>
  <c r="H33" i="9"/>
  <c r="I21" i="9"/>
  <c r="I31" i="9" s="1"/>
  <c r="H8" i="9"/>
  <c r="I8" i="9"/>
  <c r="I18" i="9" s="1"/>
  <c r="I28" i="9" s="1"/>
  <c r="K20" i="9"/>
  <c r="J16" i="9"/>
  <c r="J21" i="9"/>
  <c r="K21" i="9"/>
  <c r="J22" i="9"/>
  <c r="J32" i="9" s="1"/>
  <c r="K22" i="9"/>
  <c r="K32" i="9" s="1"/>
  <c r="I23" i="9"/>
  <c r="J23" i="9"/>
  <c r="J33" i="9" s="1"/>
  <c r="K23" i="9"/>
  <c r="K33" i="9" s="1"/>
  <c r="I24" i="9"/>
  <c r="I34" i="9" s="1"/>
  <c r="J24" i="9"/>
  <c r="K24" i="9"/>
  <c r="K34" i="9" s="1"/>
  <c r="I25" i="9"/>
  <c r="I35" i="9" s="1"/>
  <c r="J25" i="9"/>
  <c r="J35" i="9" s="1"/>
  <c r="K25" i="9"/>
  <c r="H20" i="9"/>
  <c r="H25" i="9"/>
  <c r="H35" i="9" s="1"/>
  <c r="H24" i="9"/>
  <c r="H34" i="9" s="1"/>
  <c r="H23" i="9"/>
  <c r="H22" i="9"/>
  <c r="H32" i="9" s="1"/>
  <c r="H21" i="9"/>
  <c r="H31" i="9" s="1"/>
  <c r="K26" i="9" l="1"/>
  <c r="L8" i="9"/>
  <c r="H18" i="9"/>
  <c r="H9" i="9"/>
  <c r="H19" i="9" s="1"/>
  <c r="H30" i="9"/>
  <c r="K30" i="9"/>
  <c r="K36" i="9" s="1"/>
  <c r="I30" i="9"/>
  <c r="I16" i="9"/>
  <c r="H16" i="9"/>
  <c r="L18" i="9"/>
  <c r="K16" i="9"/>
  <c r="H26" i="9" l="1"/>
  <c r="H28" i="9"/>
  <c r="I26" i="9"/>
  <c r="L28" i="9" l="1"/>
  <c r="I29" i="9"/>
  <c r="I36" i="9" s="1"/>
  <c r="J20" i="9"/>
  <c r="L15" i="9"/>
  <c r="L14" i="9"/>
  <c r="L13" i="9"/>
  <c r="L12" i="9"/>
  <c r="L11" i="9"/>
  <c r="L10" i="9"/>
  <c r="K6" i="9"/>
  <c r="J6" i="9"/>
  <c r="L5" i="9"/>
  <c r="I6" i="9"/>
  <c r="H6" i="9"/>
  <c r="J30" i="9" l="1"/>
  <c r="J36" i="9" s="1"/>
  <c r="L20" i="9"/>
  <c r="J26" i="9"/>
  <c r="J38" i="9" s="1"/>
  <c r="J39" i="9"/>
  <c r="I39" i="9"/>
  <c r="I38" i="9"/>
  <c r="K38" i="9"/>
  <c r="L25" i="9"/>
  <c r="L31" i="9"/>
  <c r="L32" i="9"/>
  <c r="L33" i="9"/>
  <c r="L34" i="9"/>
  <c r="L35" i="9"/>
  <c r="L21" i="9"/>
  <c r="L22" i="9"/>
  <c r="L23" i="9"/>
  <c r="L24" i="9"/>
  <c r="L6" i="9"/>
  <c r="K39" i="9"/>
  <c r="L30" i="9" l="1"/>
  <c r="H29" i="9" l="1"/>
  <c r="H36" i="9" s="1"/>
  <c r="H39" i="9" s="1"/>
  <c r="L39" i="9" s="1"/>
  <c r="C30" i="9" s="1"/>
  <c r="L9" i="9"/>
  <c r="L16" i="9" s="1"/>
  <c r="L29" i="9" l="1"/>
  <c r="L36" i="9" s="1"/>
  <c r="L19" i="9"/>
  <c r="L26" i="9" s="1"/>
  <c r="H38" i="9"/>
  <c r="L38" i="9" l="1"/>
  <c r="C6" i="9" l="1"/>
  <c r="D3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</author>
    <author>Алексей</author>
    <author>Alex Sosedko</author>
  </authors>
  <commentList>
    <comment ref="A10" authorId="0" shapeId="0" xr:uid="{C64673AC-E3B6-4DFB-8E13-EA7196CE9FF1}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   &lt;Регистрационный номер локальной сметы&gt;</t>
        </r>
      </text>
    </comment>
    <comment ref="B18" authorId="0" shapeId="0" xr:uid="{100FB42B-A915-48A8-910A-924D2D469332}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B20" authorId="1" shapeId="0" xr:uid="{C51A6CD7-3289-4288-A3DF-C6FB4CBD3D5E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</t>
        </r>
      </text>
    </comment>
    <comment ref="A22" authorId="2" shapeId="0" xr:uid="{CD5A66F7-75F3-4A28-9084-7DBB3AB40E89}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E24" authorId="2" shapeId="0" xr:uid="{D462DDDB-DBE8-4FCF-AD30-9EB57054118F}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25" authorId="0" shapeId="0" xr:uid="{F349149E-F7C1-46CB-85FA-601B7E626B35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5" authorId="0" shapeId="0" xr:uid="{864EA035-9116-44AF-A5A0-63053AB7C944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
&lt;Количество всего (физ. объем) по позиции&gt;(&lt;Ед. измерения по расценке&gt;)&lt;Пустой идентификатор&gt;</t>
        </r>
      </text>
    </comment>
    <comment ref="C25" authorId="3" shapeId="0" xr:uid="{508E897D-08D0-4097-8F4B-B24750D4FA22}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25" authorId="0" shapeId="0" xr:uid="{0B39C5C3-1D91-42F0-9EBD-EDA4CFBBA7D3}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</t>
        </r>
      </text>
    </comment>
    <comment ref="E25" authorId="1" shapeId="0" xr:uid="{078BBDF1-16FD-48DC-B3EB-36C1CCE28FDD}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</t>
        </r>
      </text>
    </comment>
    <comment ref="A61" authorId="2" shapeId="0" xr:uid="{79E0413A-5F00-4A2D-84F4-A969F573E631}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<sst xmlns="http://schemas.openxmlformats.org/spreadsheetml/2006/main" count="4026" uniqueCount="1361">
  <si>
    <t>СОГЛАСОВАНО:</t>
  </si>
  <si>
    <t>УТВЕРЖДАЮ:</t>
  </si>
  <si>
    <t/>
  </si>
  <si>
    <t>"____" ________________ 2025 года</t>
  </si>
  <si>
    <t>М_2.1.4 Строительство ЛЭП-10 кВ от поселка Тамтачет через поселок Полинчет до поселка Кондратьево в Тайшетском районе (ВЛ-10кВ – 33,651км проводом АС-95: на ж/б опорах СВ-105-5, переходы через водную преграду и железную дорогу на металлических опорах У110-1+9, У35-1+5,  кабельный выход с ПС-17 «Тамтачет» на оп.1 – 2*0,042км)</t>
  </si>
  <si>
    <t>(наименование стройки)</t>
  </si>
  <si>
    <t>ЛОКАЛЬНЫЙ РЕСУРСНЫЙ СМЕТНЫЙ РАСЧЕТ № 01-01-01</t>
  </si>
  <si>
    <t>(локальная смета)</t>
  </si>
  <si>
    <t>на Вырубка просеки,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</si>
  <si>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(наименование работ и затрат, наименование объекта)</t>
  </si>
  <si>
    <t>Основание:</t>
  </si>
  <si>
    <t>Том 2 ВЛ10-10.22-ППО (Приложение А)</t>
  </si>
  <si>
    <t>Сметная стоимость</t>
  </si>
  <si>
    <t>тыс.руб.</t>
  </si>
  <si>
    <t xml:space="preserve">   строительных работ</t>
  </si>
  <si>
    <t>Средства на оплату труда</t>
  </si>
  <si>
    <t>Сметная трудоемкость</t>
  </si>
  <si>
    <t>чел.час</t>
  </si>
  <si>
    <t>Трудозатраты механизаторов</t>
  </si>
  <si>
    <t xml:space="preserve">Составлен(а) в текущих ценах по состоянию на </t>
  </si>
  <si>
    <t>3 кв. 2023 г.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</si>
  <si>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</si>
  <si>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</si>
  <si>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</si>
  <si>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</si>
  <si>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</si>
  <si>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</si>
  <si>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Т/з осн.
раб.
Всего</t>
  </si>
  <si>
    <t>Т/з мех. Всего</t>
  </si>
  <si>
    <t>на ед.</t>
  </si>
  <si>
    <t>всего</t>
  </si>
  <si>
    <t>Всего</t>
  </si>
  <si>
    <t>В том числе</t>
  </si>
  <si>
    <t>Осн.З/п</t>
  </si>
  <si>
    <t>Эк.Маш</t>
  </si>
  <si>
    <t>З/пМех</t>
  </si>
  <si>
    <t>Мат.</t>
  </si>
  <si>
    <t>Раздел 1. Вырубка просеки</t>
  </si>
  <si>
    <t>1</t>
  </si>
  <si>
    <t>ГЭСН01-02-099-01</t>
  </si>
  <si>
    <t>Валка деревьев мягких пород с корня, диаметр стволов: до 16 см</t>
  </si>
  <si>
    <t>100 шт</t>
  </si>
  <si>
    <t>2</t>
  </si>
  <si>
    <t>ГЭСН01-02-099-02</t>
  </si>
  <si>
    <t>Валка деревьев мягких пород с корня, диаметр стволов: свыше 16 до 20 см</t>
  </si>
  <si>
    <t>3</t>
  </si>
  <si>
    <t>ГЭСН01-02-099-03</t>
  </si>
  <si>
    <t>Валка деревьев мягких пород с корня, диаметр стволов: свыше 20 до 24 см</t>
  </si>
  <si>
    <t>4</t>
  </si>
  <si>
    <t>ГЭСН01-02-099-04</t>
  </si>
  <si>
    <t>Валка деревьев мягких пород с корня, диаметр стволов: свыше 24 до 28 см</t>
  </si>
  <si>
    <t>5</t>
  </si>
  <si>
    <t>ГЭСН01-02-099-05</t>
  </si>
  <si>
    <t>Валка деревьев мягких пород с корня, диаметр стволов: свыше 28 до 32 см</t>
  </si>
  <si>
    <t>6</t>
  </si>
  <si>
    <t>ГЭСН01-02-099-06</t>
  </si>
  <si>
    <t>Валка деревьев мягких пород с корня, диаметр стволов: свыше 32 см</t>
  </si>
  <si>
    <t>7</t>
  </si>
  <si>
    <t>ГЭСН01-02-101-02</t>
  </si>
  <si>
    <t>Разделка древесины мягких пород, полученной от валки леса, диаметр стволов: до 16 см</t>
  </si>
  <si>
    <t>100 деревьев</t>
  </si>
  <si>
    <t>8</t>
  </si>
  <si>
    <t>ГЭСН01-02-101-03</t>
  </si>
  <si>
    <t>Разделка древесины мягких пород, полученной от валки леса, диаметр стволов: до 20 см</t>
  </si>
  <si>
    <t>9</t>
  </si>
  <si>
    <t>ГЭСН01-02-101-04</t>
  </si>
  <si>
    <t>Разделка древесины мягких пород, полученной от валки леса, диаметр стволов: до 24 см</t>
  </si>
  <si>
    <t>10</t>
  </si>
  <si>
    <t>ГЭСН01-02-101-05</t>
  </si>
  <si>
    <t>Разделка древесины мягких пород, полученной от валки леса, диаметр стволов: до 28 см</t>
  </si>
  <si>
    <t>11</t>
  </si>
  <si>
    <t>ГЭСН01-02-101-06</t>
  </si>
  <si>
    <t>Разделка древесины мягких пород, полученной от валки леса, диаметр стволов: до 32 см</t>
  </si>
  <si>
    <t>12</t>
  </si>
  <si>
    <t>ГЭСН01-02-101-07</t>
  </si>
  <si>
    <t>Разделка древесины мягких пород, полученной от валки леса, диаметр стволов: более 32 см</t>
  </si>
  <si>
    <t>13</t>
  </si>
  <si>
    <t>ГЭСН01-02-105-01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</si>
  <si>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24 см</t>
  </si>
  <si>
    <t>14</t>
  </si>
  <si>
    <t>ГЭСН01-02-105-02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</si>
  <si>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24 до 32 см</t>
  </si>
  <si>
    <t>15</t>
  </si>
  <si>
    <t>ГЭСН01-02-105-03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</si>
  <si>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</si>
  <si>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16</t>
  </si>
  <si>
    <t>ГЭСН01-02-108-01</t>
  </si>
  <si>
    <t>Обивка земли с выкорчеванных пней корчевателями-собирателями на тракторе мощностью 79 кВт (108 л.с.), диаметр пней: до 24 см</t>
  </si>
  <si>
    <t>17</t>
  </si>
  <si>
    <t>ГЭСН01-02-108-02</t>
  </si>
  <si>
    <t>Обивка земли с выкорчеванных пней корчевателями-собирателями на тракторе мощностью 79 кВт (108 л.с.), диаметр пней: свыше 24 см</t>
  </si>
  <si>
    <t>18</t>
  </si>
  <si>
    <t>ГЭСН01-02-107-01</t>
  </si>
  <si>
    <t>Засыпка ям подкоренных бульдозерами мощностью: 79 кВт (108 л.с.)</t>
  </si>
  <si>
    <t>19</t>
  </si>
  <si>
    <t>ГЭСН01-02-100-04</t>
  </si>
  <si>
    <t>Трелевка хлыстов древесины на расстояние до 300 м тракторами мощностью: 79 кВт (108 л.с.), диаметр стволов до 20 см</t>
  </si>
  <si>
    <t>20</t>
  </si>
  <si>
    <t>ГЭСН01-02-100-05</t>
  </si>
  <si>
    <t>Трелевка хлыстов древесины на расстояние до 300 м тракторами мощностью: 79 кВт (108 л.с.), диаметр стволов до 30 см</t>
  </si>
  <si>
    <t>21</t>
  </si>
  <si>
    <t>ГЭСН01-02-100-06</t>
  </si>
  <si>
    <t>Трелевка хлыстов древесины на расстояние до 300 м тракторами мощностью: 79 кВт (108 л.с.), диаметр стволов свыше 30 см</t>
  </si>
  <si>
    <t>22</t>
  </si>
  <si>
    <t>ГЭСН01-02-127-01</t>
  </si>
  <si>
    <t>Дробление древесно-кустарниковой растительности в щепу самоходным мульчером на гусеничном ходу мощностью 184 кВт (250 л.с.)</t>
  </si>
  <si>
    <t>га</t>
  </si>
  <si>
    <t>ВСЕГО по смете</t>
  </si>
  <si>
    <t>ЛОКАЛЬНЫЙ РЕСУРСНЫЙ СМЕТНЫЙ РАСЧЕТ № 01-01-02</t>
  </si>
  <si>
    <t>на Рекультивация нарушенных земель (лес),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</si>
  <si>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Том 10.2 ВЛ10-10.22-ПРЗ.2</t>
  </si>
  <si>
    <t>Раздел 1. Техническая рекультивация нарушенных земель лесного фонда</t>
  </si>
  <si>
    <t>ГЭСН01-01-036-03</t>
  </si>
  <si>
    <t>Планировка площадей бульдозерами мощностью: 132 кВт (180 л.с.) /Грубая планировка/</t>
  </si>
  <si>
    <t>1000 м2</t>
  </si>
  <si>
    <t>Планировка площадей бульдозерами мощностью: 132 кВт (180 л.с.) /Чистовая планировка/</t>
  </si>
  <si>
    <t>Итоги по смете:</t>
  </si>
  <si>
    <t xml:space="preserve">     Итого прямые затраты (справочно)</t>
  </si>
  <si>
    <t xml:space="preserve">     Строительные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</si>
  <si>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</si>
  <si>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</si>
  <si>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</si>
  <si>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</si>
  <si>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 xml:space="preserve">     справочно:</t>
  </si>
  <si>
    <t xml:space="preserve">          Затраты труда машинистов</t>
  </si>
  <si>
    <t>ЛОКАЛЬНЫЙ РЕСУРСНЫЙ СМЕТНЫЙ РАСЧЕТ № 01-01-03</t>
  </si>
  <si>
    <t>на Рекультивация нарушенных земель (с/х),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</si>
  <si>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Том 10.1 ВЛ10-10.22-ПРЗ.1</t>
  </si>
  <si>
    <t>Раздел 1. Техническая рекультивация нарушенных земель</t>
  </si>
  <si>
    <t>Планировка площадей бульдозерами мощностью: 132 кВт (180 л.с.)</t>
  </si>
  <si>
    <t>Итого по разделу 1 Техническая рекультивация нарушенных земель</t>
  </si>
  <si>
    <t>Раздел 2. Биологическая рекультивация нарушенных земель</t>
  </si>
  <si>
    <t>ГЭСН47-02-088-04</t>
  </si>
  <si>
    <t>Рыхление почвы предварительно обработанных площадок</t>
  </si>
  <si>
    <t>ГЭСН47-01-123-02</t>
  </si>
  <si>
    <t>Внесение удобрений в почву: минеральных</t>
  </si>
  <si>
    <t>100 м2</t>
  </si>
  <si>
    <t>ФСБЦ-16.3.02.01-0003</t>
  </si>
  <si>
    <t>Удобрение нитрофоска</t>
  </si>
  <si>
    <t>кг</t>
  </si>
  <si>
    <t>ГЭСН47-02-093-02</t>
  </si>
  <si>
    <t>Посев: многолетних трав</t>
  </si>
  <si>
    <t>ФСБЦ-16.2.02.07-0061</t>
  </si>
  <si>
    <t>Семена трав, костер</t>
  </si>
  <si>
    <t>ФСБЦ-16.2.02.07-0131</t>
  </si>
  <si>
    <t>Семена трав, овсяница</t>
  </si>
  <si>
    <t>ФСБЦ-16.2.02.07-0071</t>
  </si>
  <si>
    <t>Семена трав, лисохвост</t>
  </si>
  <si>
    <t>ФСБЦ-16.2.02.07-0141</t>
  </si>
  <si>
    <t>Семена трав, пырей</t>
  </si>
  <si>
    <t>ФСБЦ-16.2.02.07-0181</t>
  </si>
  <si>
    <t>Семена трав, тимофеевка</t>
  </si>
  <si>
    <t>ГЭСН47-02-093-03</t>
  </si>
  <si>
    <t>Прикатывание посевов</t>
  </si>
  <si>
    <t>ФСБЦ-16.2.02.07-0162</t>
  </si>
  <si>
    <t>Семена трав, овес</t>
  </si>
  <si>
    <t>ФСБЦ-16.2.02.07-0151</t>
  </si>
  <si>
    <t>Семена трав, райграс</t>
  </si>
  <si>
    <t>Итого по разделу 2 Биологическая рекультивация нарушенных земель</t>
  </si>
  <si>
    <t xml:space="preserve">          Затраты труда рабочих</t>
  </si>
  <si>
    <t>ЛОКАЛЬНЫЙ РЕСУРСНЫЙ СМЕТНЫЙ РАСЧЕТ № 02-01-01</t>
  </si>
  <si>
    <t>на Строительство ЛЭП 10 кВ,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</si>
  <si>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Том 3 ВЛ10-10.22-ТКР, Том 5 ВЛ10-10.22-ПОС</t>
  </si>
  <si>
    <t xml:space="preserve">   монтажных работ</t>
  </si>
  <si>
    <t>Раздел 1. Устройство фундаментов в нормальных условиях</t>
  </si>
  <si>
    <t>3 этап - Устройство фундамента под опору ПУАс10-1 № 445</t>
  </si>
  <si>
    <t>ГЭСН04-01-037-02</t>
  </si>
  <si>
    <t>Шнековое бурение скважин станками типа ЛБУ-50 глубиной бурения до 10 м в грунтах группы: 2 /оп. №445/</t>
  </si>
  <si>
    <t>100 м</t>
  </si>
  <si>
    <t>ГЭСН05-01-011-04</t>
  </si>
  <si>
    <t>Погружение дизель-молотом копровой установки на базе трактора стальных свай шпунтового ряда массой 1 м: до 50 кг, длиной свыше 8 м в грунты группы 2 /применит. забивка стальных свай из стальных труб диам. 194 мм длиной 8,3 м/</t>
  </si>
  <si>
    <t>т</t>
  </si>
  <si>
    <t>ФСБЦ-23.3.03.02-0161</t>
  </si>
  <si>
    <t>Трубы стальные бесшовные горячедеформированные со снятой фаской из стали марок 10, 20, 35, наружный диаметр 219 мм, толщина стенки 10 мм /применит. труба 194х10,9/</t>
  </si>
  <si>
    <t>м</t>
  </si>
  <si>
    <t>ГЭСН05-01-104-07</t>
  </si>
  <si>
    <t>Заполнение полости стальных свай и пазух скважин сыпучим материалом, для свай объемом: до 0,2 м3 /засыпка полости цементно-песчаным раствором+засыпка пазух местным грунтом/</t>
  </si>
  <si>
    <t>м3</t>
  </si>
  <si>
    <t>ФСБЦ-04.3.02.13-0214</t>
  </si>
  <si>
    <t>Смеси сухие цементно-песчаные кладочные, класс В7,5 (М100) /для засыпки полости сваи/</t>
  </si>
  <si>
    <t>Итого по разделу 1 Устройство фундаментов в нормальных условиях</t>
  </si>
  <si>
    <t>Раздел 2. Устройство фундаментов в охранной зоне</t>
  </si>
  <si>
    <t>3 этап - Устройство фундамента под опору ПУАс10-1 № 34, У35-1+5 № 33</t>
  </si>
  <si>
    <t>Шнековое бурение скважин станками типа ЛБУ-50 глубиной бурения до 10 м в грунтах группы: 2 /оп. №34/</t>
  </si>
  <si>
    <t>ГЭСН01-01-002-14</t>
  </si>
  <si>
    <t>Разработка грунта в отвал экскаваторами "драглайн" или "обратная лопата" с ковшом вместимостью: 1,25 (1,4-1,5) м3, группа грунтов 2</t>
  </si>
  <si>
    <t>1000 м3</t>
  </si>
  <si>
    <t>ГЭСН01-02-056-08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</si>
  <si>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3 м, группа грунтов 2</t>
  </si>
  <si>
    <t>100 м3</t>
  </si>
  <si>
    <t>ГЭСН08-01-002-01</t>
  </si>
  <si>
    <t>Устройство основания под фундаменты: песчаного</t>
  </si>
  <si>
    <t>ФСБЦ-02.3.01.02-1122</t>
  </si>
  <si>
    <t>Песок природный для строительных работ II класс, повышенной крупности</t>
  </si>
  <si>
    <t>ГЭСН33-01-001-08</t>
  </si>
  <si>
    <t>Установка сборных железобетонных неразъемных подножников: под анкерно-угловые опоры объемом свыше 1,5 до 3 м3   /Ф2.7*3.5-А, Ф2*2.3-А/</t>
  </si>
  <si>
    <t>ТЦ_05.1.05.14_38_3810320798_03.04.2023_01</t>
  </si>
  <si>
    <t>Фундамент Ф2*2.3-А</t>
  </si>
  <si>
    <t>шт</t>
  </si>
  <si>
    <t>ГЭСН08-01-003-02</t>
  </si>
  <si>
    <t>Гидроизоляция стен, фундаментов: горизонтальная оклеечная в 1 слой</t>
  </si>
  <si>
    <t>ФСБЦ-12.1.02.09-0071</t>
  </si>
  <si>
    <t>Материал рулонный битумный кровельный и гидроизоляционный для изоляции труб и ремонта кровель, основа стеклохолст, гибкость не выше -15 °C, прочность 294 Н, теплостойкость не менее 80 °C</t>
  </si>
  <si>
    <t>м2</t>
  </si>
  <si>
    <t>ГЭСН01-01-034-04</t>
  </si>
  <si>
    <t>Засыпка траншей и котлованов с перемещением грунта до 5 м бульдозерами мощностью: 121 кВт (165 л.с.), группа грунтов 1</t>
  </si>
  <si>
    <t>ГЭСН01-02-005-01</t>
  </si>
  <si>
    <t>Уплотнение грунта пневматическими трамбовками, группа грунтов: 1-2</t>
  </si>
  <si>
    <t>ГЭСН01-02-061-01</t>
  </si>
  <si>
    <t>Засыпка вручную траншей, пазух котлованов и ям, группа грунтов: 1</t>
  </si>
  <si>
    <t>ГЭСН13-03-002-17</t>
  </si>
  <si>
    <t>Огрунтовка металлических поверхностей за один раз: грунтовкой цинконаполненной /ЦИНОЛ/</t>
  </si>
  <si>
    <t>23</t>
  </si>
  <si>
    <t>ФСБЦ-14.4.01.20-0012</t>
  </si>
  <si>
    <t>Грунтовка антикоррозионная цинконаполненная быстросохнущая для преобразования ржавчины и окалины</t>
  </si>
  <si>
    <t>24</t>
  </si>
  <si>
    <t>ГЭСН13-03-004-26</t>
  </si>
  <si>
    <t>Окраска металлических огрунтованных поверхностей: эмалью ПФ-115 /АЛПОЛ/</t>
  </si>
  <si>
    <t>25</t>
  </si>
  <si>
    <t>ФСБЦ-14.2.01.05-0001</t>
  </si>
  <si>
    <t>Композиция битумно-полимерная гидроизоляционная на основе битумно-латексной эмульсии, плотность 1,05 г/см3, цвет черно-коричневый /применит./</t>
  </si>
  <si>
    <t>4 этап - Устройство фундамента под опору У110-1+9 №№ 763, 764 (2 шт.), У35-1+5 № 33 (1 шт.)</t>
  </si>
  <si>
    <t>26</t>
  </si>
  <si>
    <t>27</t>
  </si>
  <si>
    <t>28</t>
  </si>
  <si>
    <t>29</t>
  </si>
  <si>
    <t>30</t>
  </si>
  <si>
    <t>31</t>
  </si>
  <si>
    <t>Фундамент Ф2.7*3.5-А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</si>
  <si>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</si>
  <si>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</si>
  <si>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</si>
  <si>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</si>
  <si>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</si>
  <si>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</si>
  <si>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</si>
  <si>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</si>
  <si>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</si>
  <si>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Итого по разделу 2 Устройство фундаментов в охранной зоне</t>
  </si>
  <si>
    <t>Раздел 3. Установка железобетонных опор в нормальных условиях работ №№50-61, 265-445</t>
  </si>
  <si>
    <t>3 этап</t>
  </si>
  <si>
    <t>41</t>
  </si>
  <si>
    <t>ГЭСН13-06-003-01</t>
  </si>
  <si>
    <t>Очистка поверхности щетками /оп. №№50-61, 265-444/</t>
  </si>
  <si>
    <t>42</t>
  </si>
  <si>
    <t>ГЭСН13-03-003-10</t>
  </si>
  <si>
    <t>Окраска огрунтованных бетонных и оштукатуренных поверхностей: эмалью ЭП-1294 /оп. №№50-61, 265-444/</t>
  </si>
  <si>
    <t>43</t>
  </si>
  <si>
    <t>ФСБЦ-14.4.04.04-0003</t>
  </si>
  <si>
    <t>Эмаль кремнийорганическая термостойкая КО-174</t>
  </si>
  <si>
    <t>44</t>
  </si>
  <si>
    <t>ГЭСН33-04-003-01</t>
  </si>
  <si>
    <t>Установка железобетонных опор ВЛ 0,38; 6-10 кВ с траверсами без приставок: одностоечных /П10-1 (П10-2): №№ 50-54, 56-61, 265-271, 273-278, 280-286, 289-310, 312-317, 319-342, 344-367, 369-388, 390-408, 410-417, 419-429, 431-435, 437-439, 441, 443-444/</t>
  </si>
  <si>
    <t>45</t>
  </si>
  <si>
    <t>ГЭСН33-04-003-03</t>
  </si>
  <si>
    <t>Установка железобетонных опор ВЛ 0,38; 6-10 кВ с траверсами без приставок: одностоечных с двумя подкосами /УА10-1: №№ 55, 272, 279, 311, 318, 343, 368, 389, 409, 418, 430, 436, 440/</t>
  </si>
  <si>
    <t>46</t>
  </si>
  <si>
    <t>ГЭСН33-04-003-02</t>
  </si>
  <si>
    <t>Установка железобетонных опор ВЛ 0,38; 6-10 кВ с траверсами без приставок: одностоечных с одним подкосом /А10-1: №№ 287, 288, 442/</t>
  </si>
  <si>
    <t>47</t>
  </si>
  <si>
    <t>Засыпка вручную траншей, пазух котлованов и ям, группа грунтов: 1 / применит. устройство отмостки местным грунтом/</t>
  </si>
  <si>
    <t>48</t>
  </si>
  <si>
    <t>ГЭСН13-03-004-21</t>
  </si>
  <si>
    <t>Окраска металлических огрунтованных поверхностей: эмалью КО-811</t>
  </si>
  <si>
    <t>49</t>
  </si>
  <si>
    <t>50</t>
  </si>
  <si>
    <t>ГЭСН33-01-016-13</t>
  </si>
  <si>
    <t>Установка стальных опор анкерно-угловых, свободностоящих,: трехстоечных массой до 20 т /ПУАс10-1: № 445/</t>
  </si>
  <si>
    <t>51</t>
  </si>
  <si>
    <t>ТЦ_59.1.07.03_43_4345303910_12.07.2023_02</t>
  </si>
  <si>
    <t>Переходная угловая анкерная опора ПУАс10-1</t>
  </si>
  <si>
    <t>52</t>
  </si>
  <si>
    <t>ГЭСНм20-02-024-02</t>
  </si>
  <si>
    <t>Установка на опорах: предупреждающих знаков высокого напряжения /информационная табличка на оп. ПУАс10-1 №445/</t>
  </si>
  <si>
    <t>Итого по разделу 3 Установка железобетонных опор в нормальных условиях работ №№50-61, 265-445</t>
  </si>
  <si>
    <t>Раздел 4. Установка опор в охранной зоне</t>
  </si>
  <si>
    <t>1 этап - №№ 655-762(1-3), №№ 765(1-3)-802</t>
  </si>
  <si>
    <t>53</t>
  </si>
  <si>
    <t>Очистка поверхности щетками /оп. №№655-762, 765-802/</t>
  </si>
  <si>
    <t>54</t>
  </si>
  <si>
    <t>Окраска огрунтованных бетонных и оштукатуренных поверхностей: эмалью ЭП-1294</t>
  </si>
  <si>
    <t>55</t>
  </si>
  <si>
    <t>56</t>
  </si>
  <si>
    <t>Установка железобетонных опор ВЛ 0,38; 6-10 кВ с траверсами без приставок: одностоечных /П10-1: №№ 721-729, 731-761, 766-772; П10-2: №№ 656-668, 670-674, 676-680, 682-690, 693-702, 710-712, 714-719, 773-779, 781-790, 792, 794, 796, 797, 800/</t>
  </si>
  <si>
    <t>57</t>
  </si>
  <si>
    <t>ГЭСН33-04-003-07</t>
  </si>
  <si>
    <t>Установка железобетонных опор ВЛ 0,38; 6-10 кВ с траверсами с одинарными приставками: одностоечных / П10-2: №№ 704-709 (укрепление опор с пом. приставок)/</t>
  </si>
  <si>
    <t>58</t>
  </si>
  <si>
    <t>ФСБЦ-08.3.08.02-0045</t>
  </si>
  <si>
    <t>Уголок стальной горячекатаный равнополочный, марки стали Ст3сп, Ст3пс, ширина полок 63-100 мм, толщина полки 4-16 мм</t>
  </si>
  <si>
    <t>59</t>
  </si>
  <si>
    <t>ФСБЦ-01.7.15.12-0055</t>
  </si>
  <si>
    <t>Шпильки стальные оцинкованные резьбовые, диаметр резьбы М20, длина 600-1050 мм</t>
  </si>
  <si>
    <t>60</t>
  </si>
  <si>
    <t>61</t>
  </si>
  <si>
    <t>62</t>
  </si>
  <si>
    <t>63</t>
  </si>
  <si>
    <t>Композиция битумно-полимерная гидроизоляционная на основе битумно-латексной эмульсии, плотность 1,05 г/см3, цвет черно-коричневый</t>
  </si>
  <si>
    <t>64</t>
  </si>
  <si>
    <t>Очистка поверхности щетками /приставка ПТ-45/</t>
  </si>
  <si>
    <t>65</t>
  </si>
  <si>
    <t>ГЭСН08-01-003-07</t>
  </si>
  <si>
    <t>Гидроизоляция боковая обмазочная битумная в 2 слоя по выровненной поверхности бутовой кладки, кирпичу, бетону /приставка ПТ-45/</t>
  </si>
  <si>
    <t>66</t>
  </si>
  <si>
    <t>ФСБЦ-01.2.03.03-0103</t>
  </si>
  <si>
    <t>Мастика битумная гидроизоляционная для подземных строительных конструкций, холодная, готовая к применению, диапазон температур от -20 до +40 °C, прочность сцепления с металлом/бетоном не менее 0,1 МПа, расход для горизонтальной поверхности 1 кг/м2 /AquaMast/</t>
  </si>
  <si>
    <t>67</t>
  </si>
  <si>
    <t>Установка железобетонных опор ВЛ 0,38; 6-10 кВ с траверсами без приставок: одностоечных с одним подкосом /А10-1: №№ 720, 762/1, 762/2, 762/3, 765/1, 765/2, 765/3, 802/</t>
  </si>
  <si>
    <t>68</t>
  </si>
  <si>
    <t>Установка железобетонных опор ВЛ 0,38; 6-10 кВ с траверсами без приставок: одностоечных с двумя подкосами /оп. УА10-1: №№ 655, 669, 675, 681, 692, 703, 713, 730, 780, 793, 795, 798, 799, 801;  оп. УОА10-1: №№ 691, 791/</t>
  </si>
  <si>
    <t>69</t>
  </si>
  <si>
    <t>2 этап - №№ 500-655</t>
  </si>
  <si>
    <t>70</t>
  </si>
  <si>
    <t>Очистка поверхности щетками /оп. №№ 500-655/</t>
  </si>
  <si>
    <t>71</t>
  </si>
  <si>
    <t>Окраска огрунтованных бетонных и оштукатуренных поверхностей: эмалью ЭП-1294 /оп. №№ 500-655/</t>
  </si>
  <si>
    <t>72</t>
  </si>
  <si>
    <t>73</t>
  </si>
  <si>
    <t>Установка железобетонных опор ВЛ 0,38; 6-10 кВ с траверсами без приставок: одностоечных /П10-1: №№ 501-521, 523-534, 536-543, 545-568; П10-2: №№ 570-573, 575-586, 588-591, 593-599, 601-612, 614-632, 634-654/</t>
  </si>
  <si>
    <t>74</t>
  </si>
  <si>
    <t>Установка железобетонных опор ВЛ 0,38; 6-10 кВ с траверсами без приставок: одностоечных с двумя подкосами /оп. УА10-1: №№ 500, 522, 535, 544, 569, 574, 587, 592, 600, 613, 633/</t>
  </si>
  <si>
    <t>75</t>
  </si>
  <si>
    <t>3 этап - №№ 1-500</t>
  </si>
  <si>
    <t>76</t>
  </si>
  <si>
    <t>Окраска металлических огрунтованных поверхностей: эмалью КО-811 /ПУАс10-1 №34/</t>
  </si>
  <si>
    <t>77</t>
  </si>
  <si>
    <t>78</t>
  </si>
  <si>
    <t>ГЭСН33-01-016-10</t>
  </si>
  <si>
    <t>Установка стальных опор анкерно-угловых, свободностоящих,: одностоечных массой до 5 т /У35-1+5: № 33/</t>
  </si>
  <si>
    <t>79</t>
  </si>
  <si>
    <t>ТЦ_59.1.25.03_55_5507242888_09.06.2023_02</t>
  </si>
  <si>
    <t>Опора У35-1+5</t>
  </si>
  <si>
    <t>80</t>
  </si>
  <si>
    <t>Установка стальных опор анкерно-угловых, свободностоящих,: трехстоечных массой до 20 т /ПУАс10-1: № 34/</t>
  </si>
  <si>
    <t>81</t>
  </si>
  <si>
    <t>82</t>
  </si>
  <si>
    <t>Установка на опорах: предупреждающих знаков высокого напряжения /информационная табличка на оп. ПУАс10-1 №34, У35-1+5 №№33, У110-1+9 №№763, 764/</t>
  </si>
  <si>
    <t>83</t>
  </si>
  <si>
    <t>Очистка поверхности щетками /оп. №№1-499/</t>
  </si>
  <si>
    <t>84</t>
  </si>
  <si>
    <t>Окраска огрунтованных бетонных и оштукатуренных поверхностей: эмалью ЭП-1294 /оп. №№1-499/</t>
  </si>
  <si>
    <t>85</t>
  </si>
  <si>
    <t>86</t>
  </si>
  <si>
    <t>Установка железобетонных опор ВЛ 0,38; 6-10 кВ с траверсами без приставок: одностоечных /П10-1 (П10-2): №№ 2-8, 10-23, 25-31, 36-38, 42, 43, 46-48, 63-67, 69-71, 73, 74, 76, 78, 79, 81, 83, 85-91, 93-103, 105-128, 130-153, 156-159, 163-180, 182-207, 209-235, 237-262, 446-472, 474-477, 479-483, 485-499/</t>
  </si>
  <si>
    <t>87</t>
  </si>
  <si>
    <t>Установка железобетонных опор ВЛ 0,38; 6-10 кВ с траверсами без приставок: одностоечных с одним подкосом /А10-1: №№ 39, 40, 44, 45, 75, 82, 155, 161; А10-3: № 160; ПА10-5: № 162/</t>
  </si>
  <si>
    <t>88</t>
  </si>
  <si>
    <t>Установка железобетонных опор ВЛ 0,38; 6-10 кВ с траверсами без приставок: одностоечных с двумя подкосами /оп. УА10-1: №№1, 9, 24, 32, 35, 41, 62, 68, 72, 77, 80, 84, 92, 104, 129, 154, 181, 208, 236, 263, 264, 473, 478, 484;  оп. УОА10-1: № 49/</t>
  </si>
  <si>
    <t>89</t>
  </si>
  <si>
    <t>4 этап - №№ 762-765 (опоры 763, 764)</t>
  </si>
  <si>
    <t>90</t>
  </si>
  <si>
    <t>ГЭСН33-01-016-11</t>
  </si>
  <si>
    <t>Установка стальных опор анкерно-угловых, свободностоящих,: одностоечных массой свыше 5 до 15 т /У110-1+9: №№ 763, 764/</t>
  </si>
  <si>
    <t>91</t>
  </si>
  <si>
    <t>Опора У110-1+9</t>
  </si>
  <si>
    <t>92</t>
  </si>
  <si>
    <t>Установка на опорах: предупреждающих знаков высокого напряжения /информационная табличка на оп.У110-1+9 №№763, 764/</t>
  </si>
  <si>
    <t>Итого по разделу 4 Установка опор в охранной зоне</t>
  </si>
  <si>
    <t>Раздел 5. Заземление опор в нормальных условиях (3 этап №№ 50-61, 265-445)</t>
  </si>
  <si>
    <t>93</t>
  </si>
  <si>
    <t>ГЭСН33-03-004-01</t>
  </si>
  <si>
    <t>Забивка вертикальных заземлителей механизированная на глубину до 5 м /оп. №№50-61, 265-445/</t>
  </si>
  <si>
    <t>94</t>
  </si>
  <si>
    <t>ФСБЦ-08.3.04.02-0095</t>
  </si>
  <si>
    <t>Прокат стальной горячекатаный круглый, марки стали Ст3сп, Ст3пс, диаметр 14-50 мм /диам. 18 мм/</t>
  </si>
  <si>
    <t>95</t>
  </si>
  <si>
    <t>ГЭСН33-03-003-01</t>
  </si>
  <si>
    <t>Устройство заземлителя: протяженного в грунтах 1-4 групп при длине луча до 10 м /оп. №№50-61, 265-445/</t>
  </si>
  <si>
    <t>96</t>
  </si>
  <si>
    <t>ФСБЦ-08.3.07.01-0071</t>
  </si>
  <si>
    <t>Прокат стальной горячекатаный полосовой, марки стали Ст3сп, Ст3пс, размеры 40х5 мм</t>
  </si>
  <si>
    <t>97</t>
  </si>
  <si>
    <t>ГЭСН13-03-002-15</t>
  </si>
  <si>
    <t>Огрунтовка металлических поверхностей за один раз: лаком БТ-577 /оп. ПУАс10-1 № 445/</t>
  </si>
  <si>
    <t>98</t>
  </si>
  <si>
    <t>ФСБЦ-08.3.04.02-0063</t>
  </si>
  <si>
    <t>Прокат стальной горячекатаный круглый, марки стали Ст3сп, Ст3пс, диаметр 5-12 мм /В10/</t>
  </si>
  <si>
    <t>99</t>
  </si>
  <si>
    <t>ФССЦ-25.2.02.11-0021</t>
  </si>
  <si>
    <t>Лента крепления, ширина 20 мм, толщина 0,7 мм, длина 50 м, из нержавеющей стали (в пластмассовой коробке с кабельной бухтой) F207 (СИП)</t>
  </si>
  <si>
    <t>100</t>
  </si>
  <si>
    <t>ФССЦ-25.2.02.11-0051</t>
  </si>
  <si>
    <t>Скрепа для фиксации на промежуточных опорах, размер 20 мм</t>
  </si>
  <si>
    <t>101</t>
  </si>
  <si>
    <t>ФССЦ-14.4.03.03-0102</t>
  </si>
  <si>
    <t>Лак битумный БТ-577</t>
  </si>
  <si>
    <t>Итого по разделу 5 Заземление опор в нормальных условиях (3 этап №№ 50-61, 265-445)</t>
  </si>
  <si>
    <t>Раздел 6. Заземление опор в охранной зоне</t>
  </si>
  <si>
    <t>1 этап - №№ 655-762, 765-802</t>
  </si>
  <si>
    <t>102</t>
  </si>
  <si>
    <t>Забивка вертикальных заземлителей механизированная на глубину до 5 м /оп. №№ 655-762(1-3), 765(1-3)-802/</t>
  </si>
  <si>
    <t>103</t>
  </si>
  <si>
    <t>104</t>
  </si>
  <si>
    <t>Устройство заземлителя: протяженного в грунтах 1-4 групп при длине луча до 10 м /оп. №№ 655-762(1-3), 765(1-3)-802/</t>
  </si>
  <si>
    <t>105</t>
  </si>
  <si>
    <t>106</t>
  </si>
  <si>
    <t>107</t>
  </si>
  <si>
    <t>108</t>
  </si>
  <si>
    <t>109</t>
  </si>
  <si>
    <t>110</t>
  </si>
  <si>
    <t>Забивка вертикальных заземлителей механизированная на глубину до 5 м /оп. №№ 500-655/</t>
  </si>
  <si>
    <t>111</t>
  </si>
  <si>
    <t>112</t>
  </si>
  <si>
    <t>Устройство заземлителя: протяженного в грунтах 1-4 групп при длине луча до 10 м /оп. №№ 1-49, 62-264, 446-791, 792-802/</t>
  </si>
  <si>
    <t>113</t>
  </si>
  <si>
    <t>114</t>
  </si>
  <si>
    <t>115</t>
  </si>
  <si>
    <t>116</t>
  </si>
  <si>
    <t>117</t>
  </si>
  <si>
    <t>3 этап - №№ 1-49, 62-264, 446-499</t>
  </si>
  <si>
    <t>118</t>
  </si>
  <si>
    <t>Забивка вертикальных заземлителей механизированная на глубину до 5 м /оп. №№ 1-49, 62-264, 446-499/</t>
  </si>
  <si>
    <t>119</t>
  </si>
  <si>
    <t>120</t>
  </si>
  <si>
    <t>121</t>
  </si>
  <si>
    <t>122</t>
  </si>
  <si>
    <t>Огрунтовка металлических поверхностей за один раз: лаком БТ-577 /оп. ПУАс10-1 № 34, У35-1+5 № 33/</t>
  </si>
  <si>
    <t>123</t>
  </si>
  <si>
    <t>124</t>
  </si>
  <si>
    <t>125</t>
  </si>
  <si>
    <t>126</t>
  </si>
  <si>
    <t>4 этап - №№ 763, 764</t>
  </si>
  <si>
    <t>127</t>
  </si>
  <si>
    <t>Забивка вертикальных заземлителей механизированная на глубину до 5 м /оп. №№ 763, 764/</t>
  </si>
  <si>
    <t>128</t>
  </si>
  <si>
    <t>129</t>
  </si>
  <si>
    <t>130</t>
  </si>
  <si>
    <t>131</t>
  </si>
  <si>
    <t>132</t>
  </si>
  <si>
    <t>Итого по разделу 6 Заземление опор в охранной зоне</t>
  </si>
  <si>
    <t>Раздел 7. Подвеска проводов в нормальных условиях (3 этап - №№ 50-61, 265-445)</t>
  </si>
  <si>
    <t>133</t>
  </si>
  <si>
    <t>ГЭСН33-04-009-02</t>
  </si>
  <si>
    <t>Подвеска проводов ВЛ 6-10 кВ в ненаселенной местности сечением: свыше 35 мм2 с помощью механизмов, (3 провода) при 10 опорах на км линии /оп. №№ 50-62, 264-445/</t>
  </si>
  <si>
    <t>км</t>
  </si>
  <si>
    <t>134</t>
  </si>
  <si>
    <t>ГЭСН33-04-009-10</t>
  </si>
  <si>
    <t>При увеличении количества опор на 1 км ВЛ добавлять: к норме 33-04-009-02</t>
  </si>
  <si>
    <t>Итого по разделу 7 Подвеска проводов в нормальных условиях (3 этап - №№ 50-61, 265-445)</t>
  </si>
  <si>
    <t>Раздел 8. Подвеска проводов в охранной зоне (между опорами №№ 1-49, 62-264, 446-802)</t>
  </si>
  <si>
    <t>1 этап - № 655-762, 765-802</t>
  </si>
  <si>
    <t>135</t>
  </si>
  <si>
    <t>Подвеска проводов ВЛ 6-10 кВ в ненаселенной местности сечением: свыше 35 мм2 с помощью механизмов, (3 провода) при 10 опорах на км линии (без пересечений) /№№ 655-689, 691-712, 714-730, 731-762, 765-791, 792-802/</t>
  </si>
  <si>
    <t>136</t>
  </si>
  <si>
    <t>137</t>
  </si>
  <si>
    <t>Подвеска проводов ВЛ 6-10 кВ в ненаселенной местности сечением: свыше 35 мм2 с помощью механизмов, (3 провода) при 10 опорах на км линии /пересеч. с ВЛ до 10 кВ, 0,4 кВ оп. №№ 712-713, 713-714, 730-731, 791-792/</t>
  </si>
  <si>
    <t>138</t>
  </si>
  <si>
    <t>ГЭСН33-04-011-07</t>
  </si>
  <si>
    <t>Подвеска проводов ВЛ 10 кВ на переходах через препятствия: водные преграды /оп. №№ 689-690 (36,3 м)/</t>
  </si>
  <si>
    <t>переход</t>
  </si>
  <si>
    <t>139</t>
  </si>
  <si>
    <t>Подвеска проводов ВЛ 10 кВ на переходах через препятствия: водные преграды /оп. № 690-691 + доп. пересечение ВЛ 10 кВ (39,81 м)/</t>
  </si>
  <si>
    <t>140</t>
  </si>
  <si>
    <t>ГЭСН33-04-030-03</t>
  </si>
  <si>
    <t>Установка разъединителей: с помощью механизмов /оп. 716 (П10-2)/</t>
  </si>
  <si>
    <t>компл</t>
  </si>
  <si>
    <t>141</t>
  </si>
  <si>
    <t>Подвеска проводов ВЛ 6-10 кВ в ненаселенной местности сечением: свыше 35 мм2 с помощью механизмов, (3 провода) при 10 опорах на км линии (без пересечений) /№№ 500-655/</t>
  </si>
  <si>
    <t>142</t>
  </si>
  <si>
    <t>3 этап - №№ 1-50, 62-264, 445-500</t>
  </si>
  <si>
    <t>143</t>
  </si>
  <si>
    <t>Подвеска проводов ВЛ 6-10 кВ в ненаселенной местности сечением: свыше 35 мм2 с помощью механизмов, (3 провода) при 10 опорах на км линии (без пересечений) /№№ 1-33, 34-50, 62-73, 74-160, 162-264, 446-500/</t>
  </si>
  <si>
    <t>144</t>
  </si>
  <si>
    <t>145</t>
  </si>
  <si>
    <t>ГЭСН33-01-027-01</t>
  </si>
  <si>
    <t>Подвеска проводов между анкерными опорами с пересечением одного из препятствий: электрифицированных железных дорог общего пользования, напряжение пересекающей ВЛ: 35 кВ (3 провода) / применит. пересеч.с ж/д и ВЛ 10 кВ № 33-34 (72,13 м)/</t>
  </si>
  <si>
    <t>пролет</t>
  </si>
  <si>
    <t>146</t>
  </si>
  <si>
    <t>Подвеска проводов ВЛ 10 кВ на переходах через препятствия: водные преграды /оп. №№ 73-74 (65 м)/</t>
  </si>
  <si>
    <t>147</t>
  </si>
  <si>
    <t>ГЭСН33-01-028-11</t>
  </si>
  <si>
    <t>Подвеска проводов между промежуточными опорами с пересечением одного из препятствий: автомобильных дорог, линий связи, ВЛ до 10 кВ, напряжение пересекающей ВЛ: 35 кВ (3 провода)  /применит. пересеч. с ВЛ 10 кВ + ВОЛС в оп. № 160-161 (47 м)/</t>
  </si>
  <si>
    <t>148</t>
  </si>
  <si>
    <t>ГЭСН33-04-011-06</t>
  </si>
  <si>
    <t>Подвеска проводов ВЛ 10 кВ на переходах через препятствия: автомобильные дороги 1 и 2 категории / вдольтрассовый проезд оп. № 161-162 (39,16 м)/</t>
  </si>
  <si>
    <t>149</t>
  </si>
  <si>
    <t>Подвеска проводов ВЛ 10 кВ на переходах через препятствия: автомобильные дороги 1 и 2 категории /грунтовые в оп. №№ 34-35 (36,77 м), 445-446 (65 м)/</t>
  </si>
  <si>
    <t>150</t>
  </si>
  <si>
    <t>ГЭСН33-04-018-01</t>
  </si>
  <si>
    <t>Монтаж ограничителей перенапряжения нелинейных (ОПН) на линиях электропередачи до 10 кВ: с использованием автогидроподъемника /оп. №№33-34/</t>
  </si>
  <si>
    <t>10 опор</t>
  </si>
  <si>
    <t>151</t>
  </si>
  <si>
    <t>Установка разъединителей: с помощью механизмов /оп. № 154 (УА10-1)/</t>
  </si>
  <si>
    <t>4 этап - №№ 762-765</t>
  </si>
  <si>
    <t>152</t>
  </si>
  <si>
    <t>Подвеска проводов ВЛ 6-10 кВ в ненаселенной местности сечением: свыше 35 мм2 с помощью механизмов, (3 провода) при 10 опорах на км линии (без пересечений) /№№ 762-763, 764-765/</t>
  </si>
  <si>
    <t>153</t>
  </si>
  <si>
    <t>Подвеска проводов ВЛ 10 кВ на переходах через препятствия: водные преграды /оп. №№ 763-764 (420 м)/</t>
  </si>
  <si>
    <t>Итого по разделу 8 Подвеска проводов в охранной зоне (между опорами №№ 1-49, 62-264, 446-802)</t>
  </si>
  <si>
    <t>Раздел 9. Развозка конструкций</t>
  </si>
  <si>
    <t>1 этап - расстояние развозки 2,47 км (№№ 655-762, 765-802)</t>
  </si>
  <si>
    <t>154</t>
  </si>
  <si>
    <t>ГЭСН33-04-016-02</t>
  </si>
  <si>
    <t>Развозка конструкций и материалов опор ВЛ 0,38-10 кВ по трассе: одностоечных железобетонных опор /П10-1, П10-2/</t>
  </si>
  <si>
    <t>155</t>
  </si>
  <si>
    <t>ГЭСН33-04-016-05</t>
  </si>
  <si>
    <t>Развозка конструкций и материалов опор ВЛ 0,38-10 кВ по трассе: материалов оснастки одностоечных опор /для П10-1, П10-2/</t>
  </si>
  <si>
    <t>156</t>
  </si>
  <si>
    <t>Развозка конструкций и материалов опор ВЛ 0,38-10 кВ по трассе: одностоечных железобетонных опор /стойки сложных опор УА10-1, УОА10-1, А10-1/</t>
  </si>
  <si>
    <t>157</t>
  </si>
  <si>
    <t>ГЭСН33-04-016-06</t>
  </si>
  <si>
    <t>Развозка конструкций и материалов опор ВЛ 0,38-10 кВ по трассе: материалов оснастки сложных опор</t>
  </si>
  <si>
    <t>158</t>
  </si>
  <si>
    <t>ГЭСН33-04-016-04</t>
  </si>
  <si>
    <t>Развозка конструкций и материалов опор ВЛ 0,38-10 кВ по трассе: приставок железобетонных</t>
  </si>
  <si>
    <t>159</t>
  </si>
  <si>
    <t>01-20-1-03-0003</t>
  </si>
  <si>
    <t>Перевозка грузов I класса автомобилями бортовыми грузоподъемностью до 20 т по дорогам с грунтовым покрытием, автозимникам на расстояние 3 км</t>
  </si>
  <si>
    <t>160</t>
  </si>
  <si>
    <t>161</t>
  </si>
  <si>
    <t>01-20-2-03-0003</t>
  </si>
  <si>
    <t>Перевозка грузов II класса автомобилями бортовыми грузоподъемностью до 20 т по дорогам с грунтовым покрытием, автозимникам на расстояние 3 км</t>
  </si>
  <si>
    <t>2 этап - расстояние развозки 13,07 км (№№ 500-655)</t>
  </si>
  <si>
    <t>162</t>
  </si>
  <si>
    <t>163</t>
  </si>
  <si>
    <t>164</t>
  </si>
  <si>
    <t>Развозка конструкций и материалов опор ВЛ 0,38-10 кВ по трассе: одностоечных железобетонных опор /стойки сложных опор УА10-1/</t>
  </si>
  <si>
    <t>165</t>
  </si>
  <si>
    <t>166</t>
  </si>
  <si>
    <t>01-20-1-03-0014</t>
  </si>
  <si>
    <t>Перевозка грузов I класса автомобилями бортовыми грузоподъемностью до 20 т по дорогам с грунтовым покрытием, автозимникам на расстояние 14 км</t>
  </si>
  <si>
    <t>167</t>
  </si>
  <si>
    <t>168</t>
  </si>
  <si>
    <t>01-20-2-03-0014</t>
  </si>
  <si>
    <t>Перевозка грузов II класса автомобилями бортовыми грузоподъемностью до 20 т по дорогам с грунтовым покрытием, автозимникам на расстояние 14 км</t>
  </si>
  <si>
    <t>3 этап - расстояние развозки 31,81 км (№№ 1-500)</t>
  </si>
  <si>
    <t>169</t>
  </si>
  <si>
    <t>170</t>
  </si>
  <si>
    <t>171</t>
  </si>
  <si>
    <t>Развозка конструкций и материалов опор ВЛ 0,38-10 кВ по трассе: одностоечных железобетонных опор /стойки сложных опор УА10-1, УОА10-1, А10-1, А10-3, ПА10-5/</t>
  </si>
  <si>
    <t>172</t>
  </si>
  <si>
    <t>173</t>
  </si>
  <si>
    <t>01-20-1-03-0032</t>
  </si>
  <si>
    <t>Перевозка грузов I класса автомобилями бортовыми грузоподъемностью до 20 т по дорогам с грунтовым покрытием, автозимникам на расстояние 32 км</t>
  </si>
  <si>
    <t>174</t>
  </si>
  <si>
    <t>175</t>
  </si>
  <si>
    <t>176</t>
  </si>
  <si>
    <t>01-20-2-03-0032</t>
  </si>
  <si>
    <t>Перевозка грузов II класса автомобилями бортовыми грузоподъемностью до 20 т по дорогам с грунтовым покрытием, автозимникам на расстояние 32 км</t>
  </si>
  <si>
    <t>177</t>
  </si>
  <si>
    <t>4 этап - расстояние развозки 0,31 км (№№762-765)</t>
  </si>
  <si>
    <t>178</t>
  </si>
  <si>
    <t>01-20-1-03-0001</t>
  </si>
  <si>
    <t>Перевозка грузов I класса автомобилями бортовыми грузоподъемностью до 20 т по дорогам с грунтовым покрытием, автозимникам на расстояние 1 км</t>
  </si>
  <si>
    <t>179</t>
  </si>
  <si>
    <t>180</t>
  </si>
  <si>
    <t>181</t>
  </si>
  <si>
    <t>01-20-2-03-0001</t>
  </si>
  <si>
    <t>Перевозка грузов II класса автомобилями бортовыми грузоподъемностью до 20 т по дорогам с грунтовым покрытием, автозимникам на расстояние 1 км</t>
  </si>
  <si>
    <t>182</t>
  </si>
  <si>
    <t>Итого по разделу 9 Развозка конструкций</t>
  </si>
  <si>
    <t>Раздел 10. Стоимость материалов</t>
  </si>
  <si>
    <t>Опоры</t>
  </si>
  <si>
    <t>183</t>
  </si>
  <si>
    <t>ФСБЦ-05.1.02.07-0071</t>
  </si>
  <si>
    <t>Стойки опор железобетонные, объем от 0,4 до 0,8 м3, бетон В30, расход арматуры от 100 до 150 кг/м3 /СВ105-5/</t>
  </si>
  <si>
    <t>184</t>
  </si>
  <si>
    <t>ТЦ_07.2.02.05_78_7802499980_15.03.2023_02</t>
  </si>
  <si>
    <t>Траверса ТМ1</t>
  </si>
  <si>
    <t>185</t>
  </si>
  <si>
    <t>ФСБЦ-07.2.07.13-0221</t>
  </si>
  <si>
    <t>Хомуты стальные /Х1/</t>
  </si>
  <si>
    <t>186</t>
  </si>
  <si>
    <t>187</t>
  </si>
  <si>
    <t>Траверса ТМ3</t>
  </si>
  <si>
    <t>188</t>
  </si>
  <si>
    <t>189</t>
  </si>
  <si>
    <t>ФСБЦ-05.1.02.06-0004</t>
  </si>
  <si>
    <t>Приставки сборные железобетонные, объем до 0,2 м3, бетон В25, расход арматуры от 100 до 150 кг/м3</t>
  </si>
  <si>
    <t>190</t>
  </si>
  <si>
    <t>191</t>
  </si>
  <si>
    <t>Траверса ТМ6</t>
  </si>
  <si>
    <t>192</t>
  </si>
  <si>
    <t>193</t>
  </si>
  <si>
    <t>ФСБЦ-20.2.06.05-0001</t>
  </si>
  <si>
    <t>Кронштейн на опору, КС-1 /У1/</t>
  </si>
  <si>
    <t>194</t>
  </si>
  <si>
    <t>ФСБЦ-07.2.07.04-0007</t>
  </si>
  <si>
    <t>Конструкции стальные индивидуального изготовления из сортового проката /применит. ОГ2, ОГ5, Г1/</t>
  </si>
  <si>
    <t>195</t>
  </si>
  <si>
    <t>ФСБЦ-01.7.15.02-0085</t>
  </si>
  <si>
    <t>Болты стальные с шестигранной головкой, диаметр резьбы М16 (М18), длина 25-200 мм /Б5/</t>
  </si>
  <si>
    <t>196</t>
  </si>
  <si>
    <t>197</t>
  </si>
  <si>
    <t>198</t>
  </si>
  <si>
    <t>Хомуты стальные /Х1, Х7/</t>
  </si>
  <si>
    <t>199</t>
  </si>
  <si>
    <t>200</t>
  </si>
  <si>
    <t>Конструкции стальные индивидуального изготовления из сортового проката /применит. ОГ2, ОГ5, ОГ8, Г1/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</si>
  <si>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</si>
  <si>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</si>
  <si>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</si>
  <si>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</si>
  <si>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</si>
  <si>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</si>
  <si>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</si>
  <si>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</si>
  <si>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</si>
  <si>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</si>
  <si>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</si>
  <si>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</si>
  <si>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</si>
  <si>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</si>
  <si>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</si>
  <si>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</si>
  <si>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</si>
  <si>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</si>
  <si>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</si>
  <si>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</si>
  <si>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</si>
  <si>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</si>
  <si>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</si>
  <si>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</si>
  <si>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</si>
  <si>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</si>
  <si>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</si>
  <si>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</si>
  <si>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</si>
  <si>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</si>
  <si>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</si>
  <si>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</si>
  <si>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</si>
  <si>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</si>
  <si>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</si>
  <si>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</si>
  <si>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</si>
  <si>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</si>
  <si>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</si>
  <si>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</si>
  <si>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</si>
  <si>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Стойки опор железобетонные, объем от 0,4 до 0,8 м3, бетон В30, расход арматуры от 100 до 150 кг/м3 /СНВ-7-13/</t>
  </si>
  <si>
    <t>242</t>
  </si>
  <si>
    <t>ФСБЦ-05.1.01.13-0011</t>
  </si>
  <si>
    <t>Плиты пригрузочные и опорные, сборные железобетонные ВЛ и ОРУ /П-Зи/</t>
  </si>
  <si>
    <t>243</t>
  </si>
  <si>
    <t>Траверса ТМ14</t>
  </si>
  <si>
    <t>244</t>
  </si>
  <si>
    <t>Кронштейн на опору, КС-1 /У2/</t>
  </si>
  <si>
    <t>245</t>
  </si>
  <si>
    <t>ФСБЦ-25.2.02.04-0014</t>
  </si>
  <si>
    <t>Кронштейн РА-4 для присоединения неизолированных проводов к линейным разъединителям (тип РДЗ, РЛНД) на воздушных ЛЭП 6-10 кВ</t>
  </si>
  <si>
    <t>246</t>
  </si>
  <si>
    <t>Хомуты стальные /Х4, Х5, Х37/</t>
  </si>
  <si>
    <t>247</t>
  </si>
  <si>
    <t>Конструкции стальные индивидуального изготовления из сортового проката /применит. ОГ2, Г1/</t>
  </si>
  <si>
    <t>248</t>
  </si>
  <si>
    <t>Болты стальные с шестигранной головкой, диаметр резьбы М16 (М18), длина 25-200 мм /Б1/</t>
  </si>
  <si>
    <t>249</t>
  </si>
  <si>
    <t>ТЦ_05.1.02.07_38_3810320798_03.04.2023_01</t>
  </si>
  <si>
    <t>Стойка СВ 164-12</t>
  </si>
  <si>
    <t>250</t>
  </si>
  <si>
    <t>251</t>
  </si>
  <si>
    <t>Траверса ТМ21</t>
  </si>
  <si>
    <t>252</t>
  </si>
  <si>
    <t>Кронштейн на опору, КС-1 /У5/</t>
  </si>
  <si>
    <t>253</t>
  </si>
  <si>
    <t>Конструкции стальные индивидуального изготовления из сортового проката /применит. ОГ12, ОГ15/</t>
  </si>
  <si>
    <t>254</t>
  </si>
  <si>
    <t>255</t>
  </si>
  <si>
    <t>ФСБЦ-01.7.15.02-0086</t>
  </si>
  <si>
    <t>Болты стальные с шестигранной головкой, диаметр резьбы М20 (М22), длина 40-220 мм /Б6/</t>
  </si>
  <si>
    <t>2. Кабельные изделия и неизолированные провода</t>
  </si>
  <si>
    <t>256</t>
  </si>
  <si>
    <t>ТЦ_21.2.01.02_77_7731530768_07.06.2023_01</t>
  </si>
  <si>
    <t>Провод АС 95/16</t>
  </si>
  <si>
    <t>257</t>
  </si>
  <si>
    <t>258</t>
  </si>
  <si>
    <t>259</t>
  </si>
  <si>
    <t>ФСБЦ-21.2.01.01-0051</t>
  </si>
  <si>
    <t>Провод самонесущий изолированный СИП-3 1х95-20</t>
  </si>
  <si>
    <t>1000 м</t>
  </si>
  <si>
    <t>260</t>
  </si>
  <si>
    <t>261</t>
  </si>
  <si>
    <t>ТЦ_20.1.02.19_54_5403040823_07.06.2023_02</t>
  </si>
  <si>
    <t>ГТК20-0/50-9,1мм-18кА2с-64кН</t>
  </si>
  <si>
    <t>3. Изоляция и линейная арматура</t>
  </si>
  <si>
    <t>262</t>
  </si>
  <si>
    <t>ТЦ_22.2.01.00_66_6659064487_11.07.2023_01</t>
  </si>
  <si>
    <t>Изолятор стеклянный штыревой ШС10ЕД</t>
  </si>
  <si>
    <t>263</t>
  </si>
  <si>
    <t>ТЦ_22.2.01.03_66_6659064487_11.07.2023_01</t>
  </si>
  <si>
    <t>Изолятор стеклянный подвесной ПС70Е</t>
  </si>
  <si>
    <t>264</t>
  </si>
  <si>
    <t>ТЦ_20.5.04.04_77_7714790036_14.07.2023_02</t>
  </si>
  <si>
    <t>Зажим натяжной болтовой НБ-60/5,6-16</t>
  </si>
  <si>
    <t>265</t>
  </si>
  <si>
    <t>ФСБЦ-20.1.02.22-0005</t>
  </si>
  <si>
    <t>Ушко однолапчатое У1-7-16</t>
  </si>
  <si>
    <t>266</t>
  </si>
  <si>
    <t>ФСБЦ-20.1.02.14-1014</t>
  </si>
  <si>
    <t>Серьга СР-7-16</t>
  </si>
  <si>
    <t>267</t>
  </si>
  <si>
    <t>268</t>
  </si>
  <si>
    <t>269</t>
  </si>
  <si>
    <t>270</t>
  </si>
  <si>
    <t>271</t>
  </si>
  <si>
    <t>272</t>
  </si>
  <si>
    <t>273</t>
  </si>
  <si>
    <t>274</t>
  </si>
  <si>
    <t>Изолятор стеклянный подвесной ПС120Б</t>
  </si>
  <si>
    <t>275</t>
  </si>
  <si>
    <t>276</t>
  </si>
  <si>
    <t>ТЦ_59.1.20.05_66_6659064487_11.07.2023_01</t>
  </si>
  <si>
    <t>Зажим натяжной спиральный НС-9,1-32(210)-ГТК-ТРИАС</t>
  </si>
  <si>
    <t>277</t>
  </si>
  <si>
    <t>ФСБЦ-20.1.01.08-0019</t>
  </si>
  <si>
    <t>Зажимы ответвительные с проводами ответвлений сечением 16-95 мм2 /применит. ОАЗ-2/</t>
  </si>
  <si>
    <t>278</t>
  </si>
  <si>
    <t>279</t>
  </si>
  <si>
    <t>ФСБЦ-20.1.02.22-0006</t>
  </si>
  <si>
    <t>Ушко однолапчатое У1-12-16</t>
  </si>
  <si>
    <t>280</t>
  </si>
  <si>
    <t>ТЦ_25.3.14.01_66_6659064487_11.07.2023_01</t>
  </si>
  <si>
    <t>Звено промежуточное монтажное ПТМ-12-2</t>
  </si>
  <si>
    <t>281</t>
  </si>
  <si>
    <t>Звено промежуточное регулируемое ПРР-12-1</t>
  </si>
  <si>
    <t>282</t>
  </si>
  <si>
    <t>ТЦ_59.1.22.02_66_6659064487_11.07.2023_01</t>
  </si>
  <si>
    <t>Звено промежуточное вывернутое ПРВ-21-1</t>
  </si>
  <si>
    <t>283</t>
  </si>
  <si>
    <t>284</t>
  </si>
  <si>
    <t>ФСБЦ-20.1.02.14-1006</t>
  </si>
  <si>
    <t>Серьга СР-12-16</t>
  </si>
  <si>
    <t>285</t>
  </si>
  <si>
    <t>ФСБЦ-01.7.15.10-0054</t>
  </si>
  <si>
    <t>Скобы для монтажа /СК-12-1А/</t>
  </si>
  <si>
    <t>286</t>
  </si>
  <si>
    <t>ТЦ_59.1.01.07_66_6659064487_11.07.2023_01</t>
  </si>
  <si>
    <t>Скобы СК-21-1А</t>
  </si>
  <si>
    <t>287</t>
  </si>
  <si>
    <t>Коромысло 2КУ-25-2</t>
  </si>
  <si>
    <t>288</t>
  </si>
  <si>
    <t>ФСБЦ-01.7.15.03-0042</t>
  </si>
  <si>
    <t>Болты с гайками и шайбами строительные /применит./</t>
  </si>
  <si>
    <t>289</t>
  </si>
  <si>
    <t>ФСБЦ-01.7.15.13-0001</t>
  </si>
  <si>
    <t>Шплинты</t>
  </si>
  <si>
    <t>290</t>
  </si>
  <si>
    <t>ТЦ_62.1.05.02_50_5018208922_12.07.2023_02</t>
  </si>
  <si>
    <t>ОПН-П-10/10,5/10/0,8 УХЛ1</t>
  </si>
  <si>
    <t>291</t>
  </si>
  <si>
    <t>ТЦ_20.1.01.02_66_6659064487_11.07.2023_01</t>
  </si>
  <si>
    <t>Зажим аппаратный прессуемый: А1А-95-2</t>
  </si>
  <si>
    <t>292</t>
  </si>
  <si>
    <t>ФСБЦ-20.5.04.07-0028</t>
  </si>
  <si>
    <t>Зажим соединительный спиральный СС-13,5-21 /применит. СС13,5-11/</t>
  </si>
  <si>
    <t>293</t>
  </si>
  <si>
    <t>294</t>
  </si>
  <si>
    <t>295</t>
  </si>
  <si>
    <t>296</t>
  </si>
  <si>
    <t>297</t>
  </si>
  <si>
    <t>ТЦ_20.5.04.08_77_7714790036_13.07.2023_02</t>
  </si>
  <si>
    <t>Зажим шлейфовый спиральный ШС-13,5/9,1-01</t>
  </si>
  <si>
    <t>298</t>
  </si>
  <si>
    <t>ТЦ_20.1.02.21_66_6659064487_11.07.2023_01</t>
  </si>
  <si>
    <t>Узел крепления КГП-7-1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</si>
  <si>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</si>
  <si>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</si>
  <si>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</si>
  <si>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</si>
  <si>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</si>
  <si>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</si>
  <si>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</si>
  <si>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</si>
  <si>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</si>
  <si>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</si>
  <si>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</si>
  <si>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</si>
  <si>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4. Прочие изделия (материалы)</t>
  </si>
  <si>
    <t>311</t>
  </si>
  <si>
    <t>ФСБЦ-01.5.03.03-0031</t>
  </si>
  <si>
    <t>Знак дорожный на оцинкованной подоснове со световозвращающей пленкой типа А, размеры 350х450 мм, тип 6.13, двухсторонний /применит. информ. табличка 300х400 мм/</t>
  </si>
  <si>
    <t>312</t>
  </si>
  <si>
    <t>ФСБЦ-25.2.02.11-0021</t>
  </si>
  <si>
    <t>Лента крепления из нержавеющей стали в пластмассовой коробке с кабельной бухтой, ширина 20 мм, толщина 0,7 мм, длина 50 м (СИП)</t>
  </si>
  <si>
    <t>313</t>
  </si>
  <si>
    <t>ФСБЦ-25.2.02.11-0051</t>
  </si>
  <si>
    <t>Скрепы для фиксации на промежуточных опорах, размер 20 мм /CF20/</t>
  </si>
  <si>
    <t>314</t>
  </si>
  <si>
    <t>315</t>
  </si>
  <si>
    <t>316</t>
  </si>
  <si>
    <t>317</t>
  </si>
  <si>
    <t>318</t>
  </si>
  <si>
    <t>319</t>
  </si>
  <si>
    <t>320</t>
  </si>
  <si>
    <t>ТЦ_89.1.62.01_77_7424032866_01.08.2023_02</t>
  </si>
  <si>
    <t>Разъединитель РЛК(В) КЭ-10 IV/400</t>
  </si>
  <si>
    <t>321</t>
  </si>
  <si>
    <t>322</t>
  </si>
  <si>
    <t>Хомуты стальные /Х7/</t>
  </si>
  <si>
    <t>323</t>
  </si>
  <si>
    <t>324</t>
  </si>
  <si>
    <t>ФСБЦ-20.1.01.11-0007</t>
  </si>
  <si>
    <t>Зажим плашечный соединительный ПА 3-2А /применит. ПА-3-2/</t>
  </si>
  <si>
    <t>325</t>
  </si>
  <si>
    <t>ТЦ_59.1.25.03_77_7424032866_01.08.2023_02</t>
  </si>
  <si>
    <t>Зажим аппаратный А2А-95</t>
  </si>
  <si>
    <t>326</t>
  </si>
  <si>
    <t>ТЦ_20.1.02.23_77_7714790036_28.07.2023_02</t>
  </si>
  <si>
    <t>Заземляющий проводник ЗП-1 L-4,5м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</si>
  <si>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</si>
  <si>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</si>
  <si>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</si>
  <si>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</si>
  <si>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</si>
  <si>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</si>
  <si>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</si>
  <si>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</si>
  <si>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</si>
  <si>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</si>
  <si>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Итого по разделу 10 Стоимость материалов</t>
  </si>
  <si>
    <t>Раздел 11. Доставка материалов</t>
  </si>
  <si>
    <t>1 этап</t>
  </si>
  <si>
    <t>337</t>
  </si>
  <si>
    <t>01-20-1-01-0030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</si>
  <si>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</si>
  <si>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>338</t>
  </si>
  <si>
    <t>01-20-1-01-0300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</si>
  <si>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300 км</t>
  </si>
  <si>
    <t>339</t>
  </si>
  <si>
    <t>661122-00-3301-3400</t>
  </si>
  <si>
    <t>Перевозка железнодорожным транспортом ресурсов группы "Изоляторы стеклянные и фарфоровые" на расстояние в интервале от 3301 км до 3400 км</t>
  </si>
  <si>
    <t>340</t>
  </si>
  <si>
    <t>01-20-2-01-0030</t>
  </si>
  <si>
    <t>Перевозка грузов II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 /только ФСБЦ/</t>
  </si>
  <si>
    <t>341</t>
  </si>
  <si>
    <t>01-20-2-01-0300</t>
  </si>
  <si>
    <t>Перевозка грузов II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300 км</t>
  </si>
  <si>
    <t>2 этап</t>
  </si>
  <si>
    <t>342</t>
  </si>
  <si>
    <t>343</t>
  </si>
  <si>
    <t>344</t>
  </si>
  <si>
    <t>345</t>
  </si>
  <si>
    <t>346</t>
  </si>
  <si>
    <t>347</t>
  </si>
  <si>
    <t>348</t>
  </si>
  <si>
    <t>349</t>
  </si>
  <si>
    <t>323081-00-2401-2500</t>
  </si>
  <si>
    <t>Перевозка железнодорожным транспортом ресурсов группы "Трубы стальные с неметаллическими покрытиями и их части" на расстояние в интервале от 2401 км до 2500 км</t>
  </si>
  <si>
    <t>350</t>
  </si>
  <si>
    <t>351</t>
  </si>
  <si>
    <t>352</t>
  </si>
  <si>
    <t>353</t>
  </si>
  <si>
    <t>354</t>
  </si>
  <si>
    <t>355</t>
  </si>
  <si>
    <t>4 этап</t>
  </si>
  <si>
    <t>356</t>
  </si>
  <si>
    <t>371051-05-2401-2500</t>
  </si>
  <si>
    <t>Перевозка железнодорожным транспортом ресурсов группы "Конструкции металлические, не поименованные в алфавите [тип вагона - сцеп платформ]" на расстояние в интервале от 2401 км до 2500 км</t>
  </si>
  <si>
    <t>357</t>
  </si>
  <si>
    <t>358</t>
  </si>
  <si>
    <t>324099-00-3701-3800</t>
  </si>
  <si>
    <t>Перевозка железнодорожным транспортом ресурсов группы "Провод многожильный стальной" на расстояние в интервале от 3701 км до 3800 км</t>
  </si>
  <si>
    <t>359</t>
  </si>
  <si>
    <t>01-20-3-01-0300</t>
  </si>
  <si>
    <t>Перевозка грузов III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300 км</t>
  </si>
  <si>
    <t>360</t>
  </si>
  <si>
    <t>361</t>
  </si>
  <si>
    <t>362</t>
  </si>
  <si>
    <t>363</t>
  </si>
  <si>
    <t>02-15-1-01-0220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</si>
  <si>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220 км</t>
  </si>
  <si>
    <t>Итого по разделу 11 Доставка материалов</t>
  </si>
  <si>
    <t>Раздел 12. Доставка ГСМ из г. Канск до объекта строительства</t>
  </si>
  <si>
    <t>364</t>
  </si>
  <si>
    <t>07-08-1-01-0216</t>
  </si>
  <si>
    <t>Перевозка грузов I класса автоцистернами объемом цистерны до 8 м3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216 км</t>
  </si>
  <si>
    <t>Итого по разделу 12 Доставка ГСМ из г. Канск до объекта строительства</t>
  </si>
  <si>
    <t xml:space="preserve">     Монтажные работы</t>
  </si>
  <si>
    <t>ЛОКАЛЬНЫЙ РЕСУРСНЫЙ СМЕТНЫЙ РАСЧЕТ № 08-01-01</t>
  </si>
  <si>
    <t>на Устройство ледовой переправы,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</si>
  <si>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Том 5 ВЛ10-10.22-ПОС</t>
  </si>
  <si>
    <t>Раздел 1. Устройство ледовой переправы</t>
  </si>
  <si>
    <t>ГЭСН01-01-046-01</t>
  </si>
  <si>
    <t>Устройство дорожных насыпей бульдозерами с перемещением грунта до 20 м, группа грунтов: 1</t>
  </si>
  <si>
    <t>ГЭСН01-02-006-01</t>
  </si>
  <si>
    <t>Полив водой уплотняемого грунта насыпей</t>
  </si>
  <si>
    <t>ЛОКАЛЬНЫЙ РЕСУРСНЫЙ СМЕТНЫЙ РАСЧЕТ № 08-01-02</t>
  </si>
  <si>
    <t>на Устройство лежневой дороги,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</si>
  <si>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Раздел 1. Устройство лежневой дороги</t>
  </si>
  <si>
    <t>ГЭСН27-04-001-02</t>
  </si>
  <si>
    <t>Устройство подстилающих и выравнивающих слоев оснований: из песчано-гравийной смеси, дресвы</t>
  </si>
  <si>
    <t>ФСБЦ-16.2.02.10-0021</t>
  </si>
  <si>
    <t>Хворост, диаметр от 2 до 10 см</t>
  </si>
  <si>
    <t>ГЭСН27-12-005-03</t>
  </si>
  <si>
    <t>Устройство лежневых временных дорог толщиной настила 160 мм, шириной проезжей части 3,5 м</t>
  </si>
  <si>
    <t>ФСБЦ-11.1.02.04-0031</t>
  </si>
  <si>
    <t>Лесоматериалы круглые хвойных пород неокоренные, длина 3-6,5 м, диаметр 14-24 см, сорт II-III</t>
  </si>
  <si>
    <t>ФСБЦ-08.3.03.05-0020</t>
  </si>
  <si>
    <t>Проволока стальная низкоуглеродистая оцинкованная разного назначения, диаметр 6,0 мм</t>
  </si>
  <si>
    <t>ГЭСН27-04-003-01</t>
  </si>
  <si>
    <t>Устройство оснований и покрытий из песчано-гравийных или щебеночно-песчаных смесей: однослойных толщиной 12 см</t>
  </si>
  <si>
    <t>ГЭСН27-04-003-08</t>
  </si>
  <si>
    <t>На каждый 1 см изменения толщины слоя добавлять или исключать к нормам с 27-04-003-05 по 27-04-003-07</t>
  </si>
  <si>
    <t>ФСБЦ-02.2.04.03-0003</t>
  </si>
  <si>
    <t>Смесь песчано-гравийная природная</t>
  </si>
  <si>
    <t>ГЭСН27-12-005-05</t>
  </si>
  <si>
    <t>Разборка временных лежневых дорог шириной проезжей части 3,5 м</t>
  </si>
  <si>
    <t>Раздел 2. Доставка ПГС</t>
  </si>
  <si>
    <t>43-1</t>
  </si>
  <si>
    <t>Погрузка в автотранспортное средство: песок (выгрузка учитывает перекидку и штабелирование)</t>
  </si>
  <si>
    <t>02-15-1-01-0030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</si>
  <si>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</si>
  <si>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>43-2</t>
  </si>
  <si>
    <t>Разгрузка с автотранспортного средства: песок (выгрузка учитывает перекидку и штабелирование)</t>
  </si>
  <si>
    <t>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</si>
  <si>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ЛОКАЛЬНЫЙ РЕСУРСНЫЙ СМЕТНЫЙ РАСЧЕТ № 09-01-01</t>
  </si>
  <si>
    <t>на Доставка рабочих из г. Иркутск до вахтового городка,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</si>
  <si>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 xml:space="preserve">   прочих</t>
  </si>
  <si>
    <t>Раздел 1. Доставка рабочих из г. Иркутск до вахтового городка 939 км</t>
  </si>
  <si>
    <t>ФСЭМ-91.13.03-111</t>
  </si>
  <si>
    <t>Спецавтомобили-вездеходы, грузоподъемность до 8 т /Урал 3255-41/</t>
  </si>
  <si>
    <t>маш.-ч</t>
  </si>
  <si>
    <t>Итого по разделу 1 Доставка рабочих из г. Иркутск до вахтового городка 939 км</t>
  </si>
  <si>
    <t>Раздел 2. Доставка рабочих от пос. Полинчет до 1 этапа работ</t>
  </si>
  <si>
    <t>Итого по разделу 2 Доставка рабочих от пос. Полинчет до 1 этапа работ</t>
  </si>
  <si>
    <t>Раздел 3. Доставка рабочих от пос. Полинчет до 2 этапа работ</t>
  </si>
  <si>
    <t>Итого по разделу 3 Доставка рабочих от пос. Полинчет до 2 этапа работ</t>
  </si>
  <si>
    <t>Раздел 4. Доставка рабочих от пос. Тамтачет до 3 этапа работ</t>
  </si>
  <si>
    <t>Итого по разделу 4 Доставка рабочих от пос. Тамтачет до 3 этапа работ</t>
  </si>
  <si>
    <t>Раздел 5. Доставка рабочих от пос. Полинчет до 4 этапа работ</t>
  </si>
  <si>
    <t>Итого по разделу 5 Доставка рабочих от пос. Полинчет до 4 этапа работ</t>
  </si>
  <si>
    <t xml:space="preserve">     Прочие затраты</t>
  </si>
  <si>
    <t>ЛОКАЛЬНЫЙ РЕСУРСНЫЙ СМЕТНЫЙ РАСЧЕТ № 09-01-02</t>
  </si>
  <si>
    <t>на Пусконаладочные работы, Строительство ЛЭП-10 кВ от поселка Тамтачет через поселок Полинчет до поселка Кондратьево в Тайшетском районе, со строительством перехода ВЛ-10 кВ через реку Чуна (Уда)</t>
  </si>
  <si>
    <t>ВЛ10-10.22-ЭВ-ВР</t>
  </si>
  <si>
    <t>Раздел 1. Пусконаладочные работы</t>
  </si>
  <si>
    <t>ГЭСНп01-11-010-01</t>
  </si>
  <si>
    <t>Измерение сопротивления растеканию тока: заземлителя /заземления опор/</t>
  </si>
  <si>
    <t>измерение</t>
  </si>
  <si>
    <t>Измерение сопротивления растеканию тока: заземлителя</t>
  </si>
  <si>
    <t>ГЭСНп01-11-011-01</t>
  </si>
  <si>
    <t>Проверка наличия цепи между заземлителями и заземленными элементами</t>
  </si>
  <si>
    <t>100 измерений</t>
  </si>
  <si>
    <t>ГЭСНп01-11-012-01</t>
  </si>
  <si>
    <t>Определение удельного сопротивления грунта</t>
  </si>
  <si>
    <t xml:space="preserve">          ПНР "вхолостую"</t>
  </si>
  <si>
    <t xml:space="preserve"> Вырубка просеки</t>
  </si>
  <si>
    <t>Заказчик</t>
  </si>
  <si>
    <t>АО" 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</si>
  <si>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</si>
  <si>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</si>
  <si>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</si>
  <si>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</si>
  <si>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</si>
  <si>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</si>
  <si>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</si>
  <si>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</si>
  <si>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</si>
  <si>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</si>
  <si>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</si>
  <si>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Приложение № 6</t>
  </si>
  <si>
    <t>Утверждено приказом № 421 от 4 августа 2020 г. Минстроя РФ в редакции приказа № 557 от 7 июля 2022 г.</t>
  </si>
  <si>
    <t xml:space="preserve"> </t>
  </si>
  <si>
    <t>(наименование организации)</t>
  </si>
  <si>
    <t>(ссылка на документ об утверждении)</t>
  </si>
  <si>
    <t xml:space="preserve">Составлен в текущем уровне цен 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</si>
  <si>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</si>
  <si>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</si>
  <si>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</si>
  <si>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</si>
  <si>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</si>
  <si>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</si>
  <si>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Глава 1. Подготовка территории строительства, реконструкции, капитального ремонта</t>
  </si>
  <si>
    <t>01-01-01</t>
  </si>
  <si>
    <t>Вырубка просеки</t>
  </si>
  <si>
    <t>01-01-02</t>
  </si>
  <si>
    <t>Рекультивация нарушенных земель (лес)</t>
  </si>
  <si>
    <t>01-01-03</t>
  </si>
  <si>
    <t>Рекультивация нарушенных земель (с/х)</t>
  </si>
  <si>
    <t>СР-4</t>
  </si>
  <si>
    <t>Вынос трассы ЛЭП 10 кВ в натуру</t>
  </si>
  <si>
    <t>Постановление № 643 от 01.09.23 года Об установлении публичного сервитута (на основании изменений от 28.09.23г № 723)</t>
  </si>
  <si>
    <t>Размер платы за публичный сервитут за весь срок установления публичного сервитута (49 лет)</t>
  </si>
  <si>
    <t>Отчет о рыночной стоимости</t>
  </si>
  <si>
    <t>Размер платы за публичный сервитут за весь срок установления публичного сервитута (49 лет ежегодно)</t>
  </si>
  <si>
    <t>Итого по Главе 1. "Подготовка территории строительства, реконструкции, капитального ремонта"</t>
  </si>
  <si>
    <t>Глава 2. Основные объекты строительства, реконструкции, капитального ремонта</t>
  </si>
  <si>
    <t>02-01-01</t>
  </si>
  <si>
    <t>Строительство ЛЭП 10 кВ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</si>
  <si>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</si>
  <si>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</si>
  <si>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</si>
  <si>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</si>
  <si>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Приказ № 332/пр, прил. №1, п.39.2 / ГСН81-05-01-2001, прил.1, п.2.7</t>
  </si>
  <si>
    <t>Временные здания и сооружения: 	
воздушные и кабельные линии электропередачи, осветительные линии напряжением 0,4 кВ - 35 кВ - 2,5%</t>
  </si>
  <si>
    <t>08-01-01</t>
  </si>
  <si>
    <t>Устройство ледовой переправы</t>
  </si>
  <si>
    <t>08-01-02</t>
  </si>
  <si>
    <t>Устройство лежневой дороги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</si>
  <si>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</si>
  <si>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</si>
  <si>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</si>
  <si>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№ 325/пр, прил. №1, п.50 /ГСН81-05-02-2007, табл.4, п.2.6</t>
  </si>
  <si>
    <t>Производство работ в зимнее время: Воздушные линии электропередачи напряжением 0,4-35 кВ - 3,7%</t>
  </si>
  <si>
    <t>Том 6 ВЛ10-10.22-ООС табл.4.3</t>
  </si>
  <si>
    <t>Компенсационные выплаты за размещение отходов, выбросы загрязняющих веществ</t>
  </si>
  <si>
    <t>09-01-01</t>
  </si>
  <si>
    <t>Доставка рабочих из г. Иркутск до вахтового городка</t>
  </si>
  <si>
    <t>09-01-02</t>
  </si>
  <si>
    <t>Пусконаладочные работы</t>
  </si>
  <si>
    <t>СР-1</t>
  </si>
  <si>
    <t>Командировочные расходы</t>
  </si>
  <si>
    <t>СР-2.1</t>
  </si>
  <si>
    <t>Перебазировка техники 1 этап</t>
  </si>
  <si>
    <t>СР-2.2</t>
  </si>
  <si>
    <t>Перебазировка техники 2 этап</t>
  </si>
  <si>
    <t>СР-2.3</t>
  </si>
  <si>
    <t>Перебазировка техники 3 этап</t>
  </si>
  <si>
    <t>СР-2.4</t>
  </si>
  <si>
    <t>Перебазировка техники 4 этап</t>
  </si>
  <si>
    <t>Письмо № 09-675 от 13 сентября 2023 г.</t>
  </si>
  <si>
    <t>Затраты на таксационное описание лесосек (ТОЛ)</t>
  </si>
  <si>
    <t>КП от 05.10.23 ООО ЧОО "Бульдог"</t>
  </si>
  <si>
    <t>Охрана строительной площадки</t>
  </si>
  <si>
    <t>Исх. №38/03/791 от 03.10.23 ОГУП "ОЦТИ-Областное БТИ"</t>
  </si>
  <si>
    <t>Техническая инвентаризация и паспортизация возведенного объекта</t>
  </si>
  <si>
    <t>СР-3</t>
  </si>
  <si>
    <t>Подготовка технических планов- исполнительная съемка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</si>
  <si>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</si>
  <si>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</si>
  <si>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</si>
  <si>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ТЗ, раздел №2, п. 3.1.2</t>
  </si>
  <si>
    <t>Затраты на содержание службы заказчика-застройщика, строительный контроль (2% от итога глав 1-9, 12 ССРСС)</t>
  </si>
  <si>
    <t>Письмо от 16.10.2023 № 1.3/05/321</t>
  </si>
  <si>
    <t>Осуществление технического надзора в соответствии с ТУ МРСК</t>
  </si>
  <si>
    <t>Письмо от 13.10.2023 № ИСХ-7938/КРАС НС</t>
  </si>
  <si>
    <t>Осуществление технического надзора в соответствии с ТУ РЖД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</si>
  <si>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</si>
  <si>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</si>
  <si>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Приложение № 1 к Доп. соглашению № 1 от 26.12.22 к договору №214/22-СП от "29" сентября 2022</t>
  </si>
  <si>
    <t>Сбор исходных данных. Выполнение комплекса инженерных изысканий в целях разработки проектной документации под строительство, разработка документации по планировке территории, кадастровые работы, работы по установлению зон с особыми условиями использования территории и юридическое сопровождение договорных отношений по отводу земельных участков под строительство и размещение объекта. Отвод земельных участков под строительство и размещение объекта.</t>
  </si>
  <si>
    <t>Разработка проекта освоения лесов (при необходимости). Подача лесной декларации (при необходимости).</t>
  </si>
  <si>
    <t>Разработка проектной документации. Согласование с заказчиком, с федеральными, региональными и местными надзорными органами, организациями, эксплуатирующими инженерные коммуникации и сооружения, собственникам земельных участков. Получение технических условий на пересечение существующих инженерных сооружений и коммуникаций.</t>
  </si>
  <si>
    <t>Разработка рабочей документации. Согласование с федеральными, региональными и местными надзорными органами, организациями, эксплуатирующими инженерные коммуникации и сооружения, собственникам земельных участков.</t>
  </si>
  <si>
    <t>Приказ Минстроя России 421/пр от 04.08.2022, п. 173</t>
  </si>
  <si>
    <t>Авторский надзор - 0,2% от итога глав 1-9</t>
  </si>
  <si>
    <t>СР-5</t>
  </si>
  <si>
    <t>Командировочные расходы (для авторского надзора)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</si>
  <si>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</si>
  <si>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</si>
  <si>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</si>
  <si>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Приказ от 4.08.2020 № 421/пр п.179, ТЗ раздел 2, п. 3.1.2</t>
  </si>
  <si>
    <t>Непредвиденные затраты для объектов капитального строительства производственного назначения, линейных объектов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</si>
  <si>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</si>
  <si>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</si>
  <si>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</si>
  <si>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</si>
  <si>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</si>
  <si>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</si>
  <si>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</si>
  <si>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</si>
  <si>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</si>
  <si>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</si>
  <si>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</si>
  <si>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</si>
  <si>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</si>
  <si>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</si>
  <si>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</si>
  <si>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</si>
  <si>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</si>
  <si>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</si>
  <si>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</si>
  <si>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</si>
  <si>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</si>
  <si>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</si>
  <si>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</si>
  <si>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2.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</si>
  <si>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</si>
  <si>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</si>
  <si>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</si>
  <si>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</si>
  <si>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</si>
  <si>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</si>
  <si>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</si>
  <si>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Раздел 3.</t>
  </si>
  <si>
    <t>Стоимость объекта в ценах года финансирования работ (без НДС)</t>
  </si>
  <si>
    <t>3.1</t>
  </si>
  <si>
    <t>3.2</t>
  </si>
  <si>
    <t>3.3</t>
  </si>
  <si>
    <t>3.4</t>
  </si>
  <si>
    <t>3.5</t>
  </si>
  <si>
    <t>3.6</t>
  </si>
  <si>
    <t>Раздел 4.</t>
  </si>
  <si>
    <t>Стоимость объекта в ценах года финансирования работ (с НДС)</t>
  </si>
  <si>
    <t>4.1</t>
  </si>
  <si>
    <t>4.2</t>
  </si>
  <si>
    <t>4.3</t>
  </si>
  <si>
    <t>4.4</t>
  </si>
  <si>
    <t>4.5</t>
  </si>
  <si>
    <t>4.6</t>
  </si>
  <si>
    <t>Раздел 5</t>
  </si>
  <si>
    <t>Оценка полной стоимости инвестиционного проекта в прогнозных ценах соответствующих лет</t>
  </si>
  <si>
    <t>5.1</t>
  </si>
  <si>
    <t>Итого (без НДС)</t>
  </si>
  <si>
    <t>5.2</t>
  </si>
  <si>
    <t>Итого (с НДС)</t>
  </si>
  <si>
    <t>2.1</t>
  </si>
  <si>
    <t>Стоимость выполнения работ в ценах 2024 года</t>
  </si>
  <si>
    <t>2.2</t>
  </si>
  <si>
    <t>2.3</t>
  </si>
  <si>
    <t>2.4</t>
  </si>
  <si>
    <t>2.5</t>
  </si>
  <si>
    <t>2.6</t>
  </si>
  <si>
    <t>2.7</t>
  </si>
  <si>
    <t>3.7</t>
  </si>
  <si>
    <t>4.7</t>
  </si>
  <si>
    <t>Стоимость выполнения работ в ценах 2023 года</t>
  </si>
  <si>
    <t>Стоимость выполнения работ в ценах 2022 года</t>
  </si>
  <si>
    <t>2.8</t>
  </si>
  <si>
    <t>2.9</t>
  </si>
  <si>
    <t>3.8</t>
  </si>
  <si>
    <t>3.9</t>
  </si>
  <si>
    <t>4.8</t>
  </si>
  <si>
    <t>4.9</t>
  </si>
  <si>
    <t>АО "БЭСК"</t>
  </si>
  <si>
    <t>4 кв. 2024г.</t>
  </si>
  <si>
    <t>Номер расчета (ЛСР)</t>
  </si>
  <si>
    <t>Наименование расчета*)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</si>
  <si>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</si>
  <si>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</si>
  <si>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</si>
  <si>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</si>
  <si>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t>Уд. Стоим, тыс. руб.</t>
  </si>
  <si>
    <t>Наименование проекта-аналога (сметного расчета)</t>
  </si>
  <si>
    <t>СМР</t>
  </si>
  <si>
    <t>ВЛ-10кВ</t>
  </si>
  <si>
    <t>за км</t>
  </si>
  <si>
    <t>ПНР</t>
  </si>
  <si>
    <t>ПИР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</si>
  <si>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</si>
  <si>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</si>
  <si>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Сводный сметный расчет сметной стоимостью 204 484,86 тыс. руб.</t>
  </si>
  <si>
    <t>СВОДНЫЙ СМЕТНЫЙ РАСЧЕТ СТОИМОСТИ СТРОИТЕЛЬСТВА № ССРСС- M_2.1.4</t>
  </si>
  <si>
    <t>"Утвержден" "___"______________________20___г.</t>
  </si>
  <si>
    <t>на Рекультивация нарушенных земель (лес)</t>
  </si>
  <si>
    <t>на Рекультивация нарушенных земель (с/х)</t>
  </si>
  <si>
    <t>на Строительство ЛЭП 10 кВ</t>
  </si>
  <si>
    <t>на Устройство ледовой переправы</t>
  </si>
  <si>
    <t xml:space="preserve"> Устройство лежневой дороги</t>
  </si>
  <si>
    <t xml:space="preserve">  Итого по разделу 1 Устройство лежневой дороги</t>
  </si>
  <si>
    <t xml:space="preserve">  Итого по разделу 2 Доставка ПГС</t>
  </si>
  <si>
    <t>на Доставка рабочих из г. Иркутск до вахтового городка</t>
  </si>
  <si>
    <t xml:space="preserve"> Пусконаладочные работы</t>
  </si>
  <si>
    <t>ВЛ10-10.22-ЭВ</t>
  </si>
  <si>
    <t>Сметный расчет № СР-1</t>
  </si>
  <si>
    <t xml:space="preserve">Общая стоимость </t>
  </si>
  <si>
    <t>тыс.руб</t>
  </si>
  <si>
    <r>
      <t xml:space="preserve">Затраты на командировочные расходы складываются:
</t>
    </r>
    <r>
      <rPr>
        <b/>
        <sz val="13"/>
        <rFont val="Times New Roman"/>
        <family val="1"/>
        <charset val="204"/>
      </rPr>
      <t>Зкр. = (ТЗ + ТЗМ)/8 * Зсут. +  (ТЗ + ТЗМ)/8 * Зпр</t>
    </r>
    <r>
      <rPr>
        <sz val="13"/>
        <rFont val="Times New Roman"/>
        <family val="1"/>
        <charset val="204"/>
      </rPr>
      <t xml:space="preserve">  
</t>
    </r>
  </si>
  <si>
    <r>
      <rPr>
        <b/>
        <sz val="11"/>
        <rFont val="Times New Roman"/>
        <family val="1"/>
        <charset val="204"/>
      </rPr>
      <t>ТЗ</t>
    </r>
    <r>
      <rPr>
        <sz val="11"/>
        <rFont val="Times New Roman"/>
        <family val="1"/>
        <charset val="204"/>
      </rPr>
      <t xml:space="preserve"> – сметная трудоемкость работ (рабочих)</t>
    </r>
  </si>
  <si>
    <t>чел-час</t>
  </si>
  <si>
    <t>37061,67</t>
  </si>
  <si>
    <r>
      <rPr>
        <b/>
        <sz val="11"/>
        <rFont val="Times New Roman"/>
        <family val="1"/>
        <charset val="204"/>
      </rPr>
      <t>ТЗМ</t>
    </r>
    <r>
      <rPr>
        <sz val="11"/>
        <rFont val="Times New Roman"/>
        <family val="1"/>
        <charset val="204"/>
      </rPr>
      <t xml:space="preserve"> – сметная трудоемкость работы машинистов</t>
    </r>
  </si>
  <si>
    <t>6347,44</t>
  </si>
  <si>
    <r>
      <t>З</t>
    </r>
    <r>
      <rPr>
        <b/>
        <vertAlign val="subscript"/>
        <sz val="11"/>
        <color theme="1"/>
        <rFont val="Times New Roman"/>
        <family val="1"/>
        <charset val="204"/>
      </rPr>
      <t>сут.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– затраты на суточные расходы</t>
    </r>
  </si>
  <si>
    <t>руб.</t>
  </si>
  <si>
    <r>
      <t xml:space="preserve">Зпр. - </t>
    </r>
    <r>
      <rPr>
        <sz val="11"/>
        <color theme="1"/>
        <rFont val="Times New Roman"/>
        <family val="1"/>
        <charset val="204"/>
      </rPr>
      <t>затраты на проживание  (в сутки)</t>
    </r>
  </si>
  <si>
    <r>
      <t xml:space="preserve">8 </t>
    </r>
    <r>
      <rPr>
        <sz val="11"/>
        <color theme="1"/>
        <rFont val="Times New Roman"/>
        <family val="1"/>
        <charset val="204"/>
      </rPr>
      <t>– часов работы в смене (в сутки)</t>
    </r>
  </si>
  <si>
    <t>Всего затрат на оплату расходов за весь период</t>
  </si>
  <si>
    <t>Составил: инженер-сметчик</t>
  </si>
  <si>
    <t>Д.С. Семкив</t>
  </si>
  <si>
    <t>Проверил: главный инженер проекта</t>
  </si>
  <si>
    <t>М.В. Черненко</t>
  </si>
  <si>
    <t>СМЕТНЫЙ РАСЧЕТ № СР-2.1</t>
  </si>
  <si>
    <t>Затраты на перебазировку техники 1 этап</t>
  </si>
  <si>
    <t xml:space="preserve"> № п.п. </t>
  </si>
  <si>
    <t xml:space="preserve"> Код ресурса </t>
  </si>
  <si>
    <t xml:space="preserve"> Наименование и тип транспортного средства </t>
  </si>
  <si>
    <t xml:space="preserve"> Автоперевозка из г. Иркутск до ТМЦ - 939 км: ТМЦ - первый этап строительства - 2,47 км (туда-обратно)</t>
  </si>
  <si>
    <t xml:space="preserve"> Количество машин и механиз-мов </t>
  </si>
  <si>
    <t xml:space="preserve"> Расстояние, км</t>
  </si>
  <si>
    <t xml:space="preserve"> Время транспор-тировки, ч </t>
  </si>
  <si>
    <t xml:space="preserve"> Время на обратный ход трейлера вхолостую, ч </t>
  </si>
  <si>
    <t xml:space="preserve"> Стоимость маш/час перебази-ровки, руб </t>
  </si>
  <si>
    <t xml:space="preserve"> ФОТ, руб. </t>
  </si>
  <si>
    <t xml:space="preserve"> Накладные расходы 113% от ФОТ, руб. </t>
  </si>
  <si>
    <t xml:space="preserve"> Сметная прибыль 60% от ФОТ, руб. </t>
  </si>
  <si>
    <t xml:space="preserve"> Итого, руб. </t>
  </si>
  <si>
    <t xml:space="preserve"> Всего, руб. </t>
  </si>
  <si>
    <t xml:space="preserve"> Строительные машины и механизмы, перемещаемые на трале: использование тягача (Тягачи седельные, грузоподъемность 12 т - ФСЭМ-91.14.04-001) + прицеп (Полуприцепы-тяжеловозы, грузоподъемность 60 т - ФСЭМ-91.14.05-003)</t>
  </si>
  <si>
    <t>91.01.05-089</t>
  </si>
  <si>
    <t>Экскаватор ЭО-5126 на гусеничном ходу, емкость ковша 1,25 м3</t>
  </si>
  <si>
    <t>91.01.01-037</t>
  </si>
  <si>
    <t>Бульдозеры Т-130, мощность 118 кВт (160 л.с.)</t>
  </si>
  <si>
    <t>91.08.09-023</t>
  </si>
  <si>
    <t>Вибротрамбующая машина ВТМ-2</t>
  </si>
  <si>
    <t>Скорость без техники - 50 км/ч</t>
  </si>
  <si>
    <t>91.15.02-029</t>
  </si>
  <si>
    <t>Трактор на гусеничном ходу с лебедкой ТТ-4, трелёвочный трактор с гидроманипулятором</t>
  </si>
  <si>
    <t>91.12.08-514</t>
  </si>
  <si>
    <t>Измельчитель древесины BOXER DWS-40</t>
  </si>
  <si>
    <t xml:space="preserve">91.12.02-004 </t>
  </si>
  <si>
    <t xml:space="preserve">Корчеватели-собиратели с тракто-ром, мощность 118 кВт (160 л.с.) </t>
  </si>
  <si>
    <t>Скорость с техникой - 30 км/ч</t>
  </si>
  <si>
    <t>91.12.04-001</t>
  </si>
  <si>
    <t>Кусторез Д-174Г</t>
  </si>
  <si>
    <t xml:space="preserve"> Итого: в текущих ценах </t>
  </si>
  <si>
    <t xml:space="preserve"> Стоимость перевозки строительных машин и механизмов определена на 3 квартал 2023 г. как сумма стоимостей 1 маш/час Тягача седельного 12 т. (91.14.04-001) и прицепа 60 т. (91.14.05-003) (1071,30+515,10)+259,36*1,50=1975,44 руб/час) </t>
  </si>
  <si>
    <t>Автотранспорт и самоходная техника</t>
  </si>
  <si>
    <t>91.14.03-002</t>
  </si>
  <si>
    <t>Автосамосвал г.п. 10 т (КАМАЗ-55102)</t>
  </si>
  <si>
    <t>91.14.02-004</t>
  </si>
  <si>
    <t>Автомобиль бортовой г.п. 11 т (КАМАЗ-43118)</t>
  </si>
  <si>
    <t>91.04.01-031</t>
  </si>
  <si>
    <t>Бурильно-шнековая машина МБШ-10У2</t>
  </si>
  <si>
    <t>91.06.06-015</t>
  </si>
  <si>
    <t>Автогидроподъемники, высота подъема свыше 35 м (АГП-40)</t>
  </si>
  <si>
    <t>91.05.05-017</t>
  </si>
  <si>
    <t>Краны на автомобильном ходу, грузоподъемность 40 т (КС-5576)</t>
  </si>
  <si>
    <t xml:space="preserve"> Итого в текущих ценах   </t>
  </si>
  <si>
    <t xml:space="preserve"> Всего затрат на перебазировку техники для - 1 этап.</t>
  </si>
  <si>
    <t>М. В. Черненко</t>
  </si>
  <si>
    <t>СМЕТНЫЙ РАСЧЕТ № СР-2.2</t>
  </si>
  <si>
    <t>Затраты на перебазировку техники 2 этап</t>
  </si>
  <si>
    <t xml:space="preserve"> Автоперевозка от ТМЦ - 2 этап строительства - 13,07 км (туда-обратно)</t>
  </si>
  <si>
    <t xml:space="preserve"> Всего затрат на перебазировку техники для - 2 этап.</t>
  </si>
  <si>
    <t>СМЕТНЫЙ РАСЧЕТ № СР-2.3</t>
  </si>
  <si>
    <t>Затраты на перебазировку техники 3 этап</t>
  </si>
  <si>
    <t xml:space="preserve"> Автоперевозка от ТМЦ - 3 этап строительства - 31,81 км (туда-обратно)</t>
  </si>
  <si>
    <t xml:space="preserve"> Всего затрат на перебазировку техники для - 3 этап.</t>
  </si>
  <si>
    <t>СМЕТНЫЙ РАСЧЕТ № СР-2.4</t>
  </si>
  <si>
    <t>Затраты на перебазировку техники 4 этап</t>
  </si>
  <si>
    <t xml:space="preserve"> Автоперевозка от ТМЦ до 4 этап строительства - 0,31 км (туда-обратно); от ТМЦ до г. Иркутск - 939 км</t>
  </si>
  <si>
    <t xml:space="preserve">  М_2.1.4 Строительство ЛЭП-10 кВ от поселка Тамтачет через поселок Полинчет до поселка Кондратьево в Тайшетском районе (ВЛ-10кВ – 33,651км проводом АС-95: на ж/б опорах СВ-105-5, переходы через водную преграду и железную дорогу на металлических опорах У110-1+9, У35-1+5,  кабельный выход с ПС-17 «Тамтачет» на оп.1 – 2*0,042км)</t>
  </si>
  <si>
    <t xml:space="preserve">   М_2.1.4 Строительство ЛЭП-10 кВ от поселка Тамтачет через поселок Полинчет до поселка Кондратьево в Тайшетском районе (ВЛ-10кВ – 33,651км проводом АС-95: на ж/б опорах СВ-105-5, переходы через водную преграду и железную дорогу на металлических опорах У110-1+9, У35-1+5,  кабельный выход с ПС-17 «Тамтачет» на оп.1 – 2*0,042км)</t>
  </si>
  <si>
    <t>УТВЕРЖДЕНО:</t>
  </si>
  <si>
    <t>___________________________________</t>
  </si>
  <si>
    <t>"_____" ________________ 2023 года</t>
  </si>
  <si>
    <t>Смета № СР-3</t>
  </si>
  <si>
    <t>Строительство ЛЭП-10 кВ</t>
  </si>
  <si>
    <t>(наименование объекта капитального строительства)</t>
  </si>
  <si>
    <t>Исполнительная съемка</t>
  </si>
  <si>
    <t>Наименование проектной (изыскательской) организации:</t>
  </si>
  <si>
    <t>ООО "Инженерная Компания Сибири"</t>
  </si>
  <si>
    <t>Наименование организации заказчика:</t>
  </si>
  <si>
    <t xml:space="preserve">Итого по расчету, тыс.руб.: 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</si>
  <si>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</si>
  <si>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</si>
  <si>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</si>
  <si>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</si>
  <si>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Раздел 1. Полевые работы</t>
  </si>
  <si>
    <t>Съемка, нивелирование и детальное описание подземных коммуникаций в открытой траншее с составлением исполнительных чертежей инженерных сетей. Канализация, дренажные сети, кабели: слаботочные (телефон, радио, телеграф), электрические до 110 кВ</t>
  </si>
  <si>
    <t xml:space="preserve">СБЦ "Инженерно-геодезические изыскания (2006)" 
</t>
  </si>
  <si>
    <t>993*33956/100</t>
  </si>
  <si>
    <t>Категория сложности - II</t>
  </si>
  <si>
    <t xml:space="preserve">Таблица 32 §1                           
</t>
  </si>
  <si>
    <t>Измеритель - 100 м</t>
  </si>
  <si>
    <t>до 2 пересечений с существующими коммуникациями</t>
  </si>
  <si>
    <t>Объем работ - 33 956 м</t>
  </si>
  <si>
    <t>Итого по разделу 1 Полевые работы</t>
  </si>
  <si>
    <t xml:space="preserve">   Итого Поз. 1</t>
  </si>
  <si>
    <t xml:space="preserve">   Итого по разделу 1 Полевые работы</t>
  </si>
  <si>
    <t>Раздел 2. Камеральные работы</t>
  </si>
  <si>
    <t>444*33956/100*0,6</t>
  </si>
  <si>
    <t>Примечание  3. При изготовлении исполнительных чертежей без составления продольного профиля к ценам на камеральные работы применяется коэффициент 0,6</t>
  </si>
  <si>
    <t>Итого по разделу 2 Камеральные работы</t>
  </si>
  <si>
    <t xml:space="preserve">   Итого Поз. 2</t>
  </si>
  <si>
    <t xml:space="preserve">   Итого по разделу 2 Камеральные работы</t>
  </si>
  <si>
    <t>Раздел 3. Прочие расходы</t>
  </si>
  <si>
    <t>Расходы по внутреннему транспорту</t>
  </si>
  <si>
    <t>17,50%*337 183,08</t>
  </si>
  <si>
    <t>Расстояние от базы изыскательской организации, экспедииции, партии или отряда до участка изысканий - 30-40 км, при сметной стоимости полевых работ 300-750 тыс. руб.</t>
  </si>
  <si>
    <t>Таблица 4 §5</t>
  </si>
  <si>
    <t>17,50% от стоимости полевых работ (337 183,08 руб.)</t>
  </si>
  <si>
    <t>Расходы по организации и ликвидации работ на объекте определяются в размере</t>
  </si>
  <si>
    <t>6%*(337 183,08+59 007,04)</t>
  </si>
  <si>
    <t>Общие указания, п.13</t>
  </si>
  <si>
    <t>6% от стоимости полевых работ и расходов по внутреннему транспорту  (337 183,08 + 59 007,04 руб.)</t>
  </si>
  <si>
    <t>Итого по разделу 3 Прочие расходы</t>
  </si>
  <si>
    <t xml:space="preserve">   Итого Поз. 3-4</t>
  </si>
  <si>
    <t xml:space="preserve">   Итого по разделу 3 Прочие расходы</t>
  </si>
  <si>
    <t>ИТОГО по смете с учетом коэффициентов К=1,15 (п.8, подп.д, табл.3 п.8 СБЦ, приложение 4), К=1,15 (п.8 подп.е), общий коэффициент к полевым и камеральным работам составляет 1,30</t>
  </si>
  <si>
    <t xml:space="preserve">   Инженерно-геодезические изыскания: Прочие расходы (2006)</t>
  </si>
  <si>
    <t xml:space="preserve">   Инженерно-геодезические изыскания: Полевые работы (2006)</t>
  </si>
  <si>
    <t xml:space="preserve">   Инженерно-геодезические изыскания: Камеральные работы (2006)</t>
  </si>
  <si>
    <t>ИТОГО по смете в ценах на 01.01.2001 г.</t>
  </si>
  <si>
    <t xml:space="preserve">   Всего c учетом инфляционного коэффициента на 3 квартал 2023 г. 5,57 (Письмо Минстроя России от 11.09.2023 г. № 55664-ИФ/09, прил.6)</t>
  </si>
  <si>
    <t>Итого по смете</t>
  </si>
  <si>
    <t>Двести двадцать три тысячи сорок два рубля семнадцать копеек</t>
  </si>
  <si>
    <t>(сумма прописью)</t>
  </si>
  <si>
    <t>Составил</t>
  </si>
  <si>
    <t>[подпись (инициалы, фамилия)]</t>
  </si>
  <si>
    <t>Проверил</t>
  </si>
  <si>
    <t>СМЕТА № СР-4</t>
  </si>
  <si>
    <t>(наименование предприятия, здания, сооружения, стадии проектирования, этапа, вида проектных работ)</t>
  </si>
  <si>
    <t xml:space="preserve">Создание плановой опорной сети </t>
  </si>
  <si>
    <t xml:space="preserve">СБЦ "Инженерно-геодезические изыскания (2004)" 
</t>
  </si>
  <si>
    <t>6426*2*1,3</t>
  </si>
  <si>
    <t>Разряд - 2</t>
  </si>
  <si>
    <t>Таблица 8 §3</t>
  </si>
  <si>
    <t>Измеритель - 1 пункт</t>
  </si>
  <si>
    <t>Объем работ - 2 пункта</t>
  </si>
  <si>
    <t>Примечание 2 к табл.8 Стоимость определения координат пунктов опорной сети с использованием спутниковых геодезических систем К=1,3</t>
  </si>
  <si>
    <t xml:space="preserve">Создание высотной опорной сети </t>
  </si>
  <si>
    <t>1897*2*0,4</t>
  </si>
  <si>
    <t>Класс - IV</t>
  </si>
  <si>
    <t>Таблица 8 §4</t>
  </si>
  <si>
    <t xml:space="preserve">Примечание 1 к табл.8 Стоимость производства измерений без закладки центров и реперов с применением коэффициента К=0,4;                                                                                            </t>
  </si>
  <si>
    <t>Вынос в натуру проектного положения знаков
закрепления строительных осей</t>
  </si>
  <si>
    <t>111*806*0,5</t>
  </si>
  <si>
    <t>Таблица 48 §1</t>
  </si>
  <si>
    <t>Измеритель - 1 точка</t>
  </si>
  <si>
    <t>Объем работ - 806 точек</t>
  </si>
  <si>
    <t>Примечание 1 к табл.48 Стоимость предварительной расбивки местоположения точек (выработок) с применением коэффициента  К=0,5</t>
  </si>
  <si>
    <t>Изготовление и установка пунктов закрепления
строительных осей</t>
  </si>
  <si>
    <t>41*806</t>
  </si>
  <si>
    <t>Таблица 46 §11</t>
  </si>
  <si>
    <t>Объем работ - 806 пунктов</t>
  </si>
  <si>
    <t xml:space="preserve">   Итого Поз. 1-4</t>
  </si>
  <si>
    <t>2538*2*1,2</t>
  </si>
  <si>
    <t>Общие указания, п.15 д) Стоимость выполнения камеральных работ с применением компьютерных технологий с применением коэффициента К=1,2.</t>
  </si>
  <si>
    <t>428*2*1,2</t>
  </si>
  <si>
    <t>Составление технического отчета</t>
  </si>
  <si>
    <t>(10000+5%*(96004,20+6091,20+1027,20))*1,75</t>
  </si>
  <si>
    <t>Масштаб 1:500</t>
  </si>
  <si>
    <t xml:space="preserve">Таблица 79 §1
</t>
  </si>
  <si>
    <t xml:space="preserve">10000 + 5,0 % от стоимости полевых и камеральных работ
</t>
  </si>
  <si>
    <t>Общие указания, п.15 е) Стоимость составления отчета на магнитном и бумажном носителе с применением коэффициента К=1,75</t>
  </si>
  <si>
    <t xml:space="preserve">   Итого Поз. 5-7</t>
  </si>
  <si>
    <t>20,00%*96004,20</t>
  </si>
  <si>
    <t>Расстояние от базы изыскательской организации, экспедииции, партии или отряда до участка изысканий - 30-40  км, при сметной стоимости полевых работ  75-150 тыс. руб.</t>
  </si>
  <si>
    <t xml:space="preserve">20,00% от стоимости полевых работ </t>
  </si>
  <si>
    <t>6%*(96004,20+19200,84)</t>
  </si>
  <si>
    <t>6% от стоимости полевых работ и расходов по внутреннему транспорту</t>
  </si>
  <si>
    <t xml:space="preserve">   Итого Поз. 8-9</t>
  </si>
  <si>
    <t xml:space="preserve">   Инженерно-геодезические изыскания: Прочие расходы (2004)</t>
  </si>
  <si>
    <t xml:space="preserve">   Инженерно-геодезические изыскания: Полевые работы (2004)</t>
  </si>
  <si>
    <t xml:space="preserve">   Инженерно-геодезические изыскания: Камеральные работы (2004)</t>
  </si>
  <si>
    <t>Сметный расчет № СР-5</t>
  </si>
  <si>
    <t>Затраты на командировки авторского надзора</t>
  </si>
  <si>
    <t>№</t>
  </si>
  <si>
    <t xml:space="preserve">Наименование данных </t>
  </si>
  <si>
    <t>Ед. изм.</t>
  </si>
  <si>
    <t>Кол-во</t>
  </si>
  <si>
    <t xml:space="preserve">Расчет </t>
  </si>
  <si>
    <t>Показатели</t>
  </si>
  <si>
    <t xml:space="preserve">1. Расчет затрат на проезд работников </t>
  </si>
  <si>
    <t>Стоимость проезда в одну сторону (Красноярск-Тамтачет): в том числе:</t>
  </si>
  <si>
    <t xml:space="preserve">Аренда автомобиля с водителем </t>
  </si>
  <si>
    <t>5000/сут</t>
  </si>
  <si>
    <t>Компенсация затрат на ДТ. Расход 14 л. на 100 км. (Красноярск-Тамтачет - 460 км, Тамтачет-Чунояр - 47 км)</t>
  </si>
  <si>
    <t xml:space="preserve">Итого стоимость проезда </t>
  </si>
  <si>
    <t>(1 * 6 выездов * 38 850,80 руб.)</t>
  </si>
  <si>
    <t xml:space="preserve">3. Проживание </t>
  </si>
  <si>
    <t>Определение кол-ва дней проживания</t>
  </si>
  <si>
    <t>дн.</t>
  </si>
  <si>
    <t xml:space="preserve">из расчета 1 выезд – 3 ночи*6 выездов </t>
  </si>
  <si>
    <t xml:space="preserve">Компенсация на оплату проживания на человека в сутки </t>
  </si>
  <si>
    <t xml:space="preserve">Итого компенсация на оплату проживания </t>
  </si>
  <si>
    <t>6 выездов*2 чел.*3 дн.*2000 руб.</t>
  </si>
  <si>
    <t xml:space="preserve">4. Суточные </t>
  </si>
  <si>
    <t>Определение кол-ва дней командировки</t>
  </si>
  <si>
    <t xml:space="preserve">Размер суточных </t>
  </si>
  <si>
    <t xml:space="preserve">Итого компенсация на оплату суточных </t>
  </si>
  <si>
    <t>6 выездов*4 дн.*2 чел.*700 руб.</t>
  </si>
  <si>
    <t xml:space="preserve">Всего по расчету в текущих ценах </t>
  </si>
  <si>
    <t>1.3</t>
  </si>
  <si>
    <t>Приложение № 1 к Доп. соглашению № 1 от 26.12.22 к договору №214/22-СП от "29" сентября 2022
СР-5</t>
  </si>
  <si>
    <t>ЛС №09-01-02</t>
  </si>
  <si>
    <r>
      <t>ЛС №№ 01-01-01, 01-01-02, 01-01-03, 02-01-01, 08-01-01 08-01-02, 09-01-01, СР-1,2,3,4,</t>
    </r>
    <r>
      <rPr>
        <sz val="10"/>
        <color theme="0"/>
        <rFont val="Times New Roman"/>
        <family val="1"/>
        <charset val="204"/>
      </rPr>
      <t xml:space="preserve"> Письмо № 09-675 от 13 сентября 2023 г., КП от 05.10.23 ООО ЧОО "Бульдог", Исх. №38/03/791 от 03.10.23 ОГУП "ОЦТИ-Областное БТИ"</t>
    </r>
  </si>
  <si>
    <r>
      <t xml:space="preserve">Сводка затрат в сумме в прогнозном уровне цен </t>
    </r>
    <r>
      <rPr>
        <b/>
        <sz val="11"/>
        <rFont val="Times New Roman"/>
        <family val="1"/>
        <charset val="204"/>
      </rPr>
      <t xml:space="preserve">2026 г </t>
    </r>
    <r>
      <rPr>
        <sz val="11"/>
        <rFont val="Times New Roman"/>
        <family val="1"/>
        <charset val="204"/>
      </rPr>
      <t>с НДС (тыс. 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</si>
</sst>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0.0"/>
    <numFmt numFmtId="165" formatCode="0.0000"/>
    <numFmt numFmtId="166" formatCode="0.000000"/>
    <numFmt numFmtId="167" formatCode="0.000"/>
    <numFmt numFmtId="168" formatCode="0.00000"/>
    <numFmt numFmtId="169" formatCode="0.0000000"/>
    <numFmt numFmtId="170" formatCode="###\ ###\ ###\ ##0.00"/>
    <numFmt numFmtId="171" formatCode="_-* #,##0.000_-;\-* #,##0.000_-;_-* &quot;-&quot;??_-;_-@_-"/>
    <numFmt numFmtId="172" formatCode="_-* #,##0.000\ _₽_-;\-* #,##0.000\ _₽_-;_-* &quot;-&quot;???\ _₽_-;_-@_-"/>
    <numFmt numFmtId="173" formatCode="_-* #,##0.00\ _₽_-;\-* #,##0.00\ _₽_-;_-* &quot;-&quot;??\ _₽_-;_-@_-"/>
    <numFmt numFmtId="174" formatCode="#,##0.000"/>
    <numFmt numFmtId="175" formatCode="#,##0.0"/>
    <numFmt numFmtId="176" formatCode="#,##0.0000000"/>
    <numFmt numFmtId="177" formatCode="_-* #,##0.00\ _р_._-;\-* #,##0.00\ _р_._-;_-* &quot;-&quot;??\ _р_._-;_-@_-"/>
    <numFmt numFmtId="178" formatCode="_-* #,##0.00_р_._-;\-* #,##0.00_р_._-;_-* &quot;-&quot;??_р_._-;_-@_-"/>
    <numFmt numFmtId="179" formatCode="_-* #,##0\ _₽_-;\-* #,##0\ _₽_-;_-* &quot;-&quot;??\ _₽_-;_-@_-"/>
  </numFmts>
  <fonts count="78" x14ac:knownFonts="1">
    <font>
      <sz val="11"/>
      <name val="Calibri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0"/>
      <name val="Arial"/>
      <family val="2"/>
      <charset val="204"/>
    </font>
    <font>
      <sz val="11"/>
      <color theme="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b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vertAlign val="superscript"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3" fillId="0" borderId="0"/>
    <xf numFmtId="0" fontId="13" fillId="0" borderId="0"/>
    <xf numFmtId="0" fontId="14" fillId="0" borderId="0"/>
    <xf numFmtId="43" fontId="2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0" fontId="4" fillId="0" borderId="0"/>
    <xf numFmtId="43" fontId="28" fillId="0" borderId="0" applyFont="0" applyFill="0" applyBorder="0" applyAlignment="0" applyProtection="0"/>
    <xf numFmtId="0" fontId="1" fillId="0" borderId="0"/>
    <xf numFmtId="0" fontId="27" fillId="0" borderId="0"/>
    <xf numFmtId="0" fontId="7" fillId="0" borderId="0"/>
    <xf numFmtId="0" fontId="38" fillId="0" borderId="0"/>
    <xf numFmtId="0" fontId="38" fillId="0" borderId="0"/>
    <xf numFmtId="0" fontId="7" fillId="0" borderId="0"/>
    <xf numFmtId="0" fontId="29" fillId="0" borderId="0">
      <alignment horizontal="center"/>
    </xf>
    <xf numFmtId="0" fontId="1" fillId="0" borderId="0"/>
    <xf numFmtId="0" fontId="7" fillId="0" borderId="4" applyBorder="0" applyAlignment="0">
      <alignment horizontal="center" wrapText="1"/>
    </xf>
    <xf numFmtId="0" fontId="29" fillId="0" borderId="0">
      <alignment horizontal="left" vertical="top"/>
    </xf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4" fillId="0" borderId="0"/>
    <xf numFmtId="0" fontId="7" fillId="0" borderId="4" applyBorder="0" applyAlignment="0">
      <alignment horizontal="center" wrapText="1"/>
    </xf>
    <xf numFmtId="178" fontId="1" fillId="0" borderId="0" applyFont="0" applyFill="0" applyBorder="0" applyAlignment="0" applyProtection="0"/>
  </cellStyleXfs>
  <cellXfs count="7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3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4" fontId="5" fillId="0" borderId="3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/>
    <xf numFmtId="49" fontId="5" fillId="0" borderId="3" xfId="0" applyNumberFormat="1" applyFont="1" applyBorder="1"/>
    <xf numFmtId="49" fontId="5" fillId="0" borderId="0" xfId="0" applyNumberFormat="1" applyFont="1" applyAlignment="1">
      <alignment horizontal="center"/>
    </xf>
    <xf numFmtId="49" fontId="10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2" fontId="3" fillId="0" borderId="4" xfId="0" applyNumberFormat="1" applyFont="1" applyBorder="1" applyAlignment="1">
      <alignment horizontal="right" vertical="top" wrapText="1"/>
    </xf>
    <xf numFmtId="1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1" fontId="3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top" wrapText="1"/>
    </xf>
    <xf numFmtId="165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167" fontId="3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1" fontId="6" fillId="0" borderId="4" xfId="0" applyNumberFormat="1" applyFont="1" applyBorder="1" applyAlignment="1">
      <alignment horizontal="right" vertical="top" wrapText="1"/>
    </xf>
    <xf numFmtId="168" fontId="6" fillId="0" borderId="4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left" vertical="center" wrapText="1"/>
    </xf>
    <xf numFmtId="168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9" fontId="6" fillId="0" borderId="4" xfId="0" applyNumberFormat="1" applyFont="1" applyBorder="1" applyAlignment="1">
      <alignment horizontal="right" vertical="top" wrapText="1"/>
    </xf>
    <xf numFmtId="167" fontId="6" fillId="0" borderId="4" xfId="0" applyNumberFormat="1" applyFont="1" applyBorder="1" applyAlignment="1">
      <alignment horizontal="right" vertical="top" wrapText="1"/>
    </xf>
    <xf numFmtId="166" fontId="3" fillId="0" borderId="4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top" wrapText="1"/>
    </xf>
    <xf numFmtId="0" fontId="13" fillId="0" borderId="0" xfId="2"/>
    <xf numFmtId="0" fontId="3" fillId="0" borderId="0" xfId="5" applyFont="1"/>
    <xf numFmtId="0" fontId="3" fillId="0" borderId="0" xfId="5" applyFont="1" applyAlignment="1">
      <alignment horizontal="left" wrapText="1"/>
    </xf>
    <xf numFmtId="0" fontId="3" fillId="0" borderId="0" xfId="5" applyFont="1" applyAlignment="1">
      <alignment horizontal="center" wrapText="1"/>
    </xf>
    <xf numFmtId="0" fontId="3" fillId="0" borderId="0" xfId="5" applyFont="1" applyAlignment="1">
      <alignment wrapText="1"/>
    </xf>
    <xf numFmtId="0" fontId="5" fillId="0" borderId="0" xfId="5" applyFont="1"/>
    <xf numFmtId="49" fontId="5" fillId="0" borderId="0" xfId="5" applyNumberFormat="1" applyFont="1" applyAlignment="1">
      <alignment horizontal="right"/>
    </xf>
    <xf numFmtId="0" fontId="5" fillId="0" borderId="0" xfId="5" applyFont="1" applyAlignment="1">
      <alignment horizontal="left" wrapText="1"/>
    </xf>
    <xf numFmtId="0" fontId="3" fillId="0" borderId="0" xfId="5" applyFont="1" applyAlignment="1">
      <alignment horizontal="left" vertical="center" wrapText="1"/>
    </xf>
    <xf numFmtId="0" fontId="3" fillId="0" borderId="0" xfId="5" applyFont="1" applyAlignment="1">
      <alignment horizontal="left" vertical="top" wrapText="1"/>
    </xf>
    <xf numFmtId="0" fontId="3" fillId="0" borderId="4" xfId="5" applyFont="1" applyBorder="1" applyAlignment="1">
      <alignment horizontal="center" vertical="top" wrapText="1"/>
    </xf>
    <xf numFmtId="0" fontId="18" fillId="0" borderId="0" xfId="5" applyFont="1"/>
    <xf numFmtId="49" fontId="3" fillId="0" borderId="4" xfId="5" applyNumberFormat="1" applyFont="1" applyBorder="1" applyAlignment="1">
      <alignment horizontal="center" vertical="top" wrapText="1"/>
    </xf>
    <xf numFmtId="4" fontId="3" fillId="0" borderId="4" xfId="5" applyNumberFormat="1" applyFont="1" applyBorder="1" applyAlignment="1">
      <alignment horizontal="right" vertical="top" wrapText="1"/>
    </xf>
    <xf numFmtId="4" fontId="6" fillId="0" borderId="4" xfId="5" applyNumberFormat="1" applyFont="1" applyBorder="1" applyAlignment="1">
      <alignment horizontal="right" vertical="top" wrapText="1"/>
    </xf>
    <xf numFmtId="0" fontId="6" fillId="0" borderId="4" xfId="5" applyFont="1" applyBorder="1" applyAlignment="1">
      <alignment horizontal="right" vertical="top" wrapText="1"/>
    </xf>
    <xf numFmtId="0" fontId="20" fillId="0" borderId="4" xfId="6" applyFont="1" applyBorder="1" applyAlignment="1">
      <alignment horizontal="center" vertical="center" wrapText="1"/>
    </xf>
    <xf numFmtId="0" fontId="20" fillId="0" borderId="4" xfId="7" applyFont="1" applyBorder="1" applyAlignment="1">
      <alignment horizontal="center" wrapText="1"/>
    </xf>
    <xf numFmtId="49" fontId="21" fillId="3" borderId="4" xfId="6" applyNumberFormat="1" applyFont="1" applyFill="1" applyBorder="1" applyAlignment="1">
      <alignment horizontal="center" vertical="center" wrapText="1"/>
    </xf>
    <xf numFmtId="4" fontId="21" fillId="3" borderId="4" xfId="6" applyNumberFormat="1" applyFont="1" applyFill="1" applyBorder="1" applyAlignment="1">
      <alignment horizontal="right" vertical="center" wrapText="1"/>
    </xf>
    <xf numFmtId="49" fontId="20" fillId="0" borderId="4" xfId="6" applyNumberFormat="1" applyFont="1" applyBorder="1" applyAlignment="1">
      <alignment horizontal="center" vertical="center" wrapText="1"/>
    </xf>
    <xf numFmtId="174" fontId="20" fillId="0" borderId="4" xfId="6" applyNumberFormat="1" applyFont="1" applyBorder="1" applyAlignment="1">
      <alignment horizontal="right" vertical="center" wrapText="1"/>
    </xf>
    <xf numFmtId="4" fontId="20" fillId="0" borderId="4" xfId="6" applyNumberFormat="1" applyFont="1" applyBorder="1" applyAlignment="1">
      <alignment horizontal="right" vertical="center" wrapText="1"/>
    </xf>
    <xf numFmtId="174" fontId="20" fillId="2" borderId="4" xfId="6" applyNumberFormat="1" applyFont="1" applyFill="1" applyBorder="1" applyAlignment="1">
      <alignment horizontal="right" vertical="center" wrapText="1"/>
    </xf>
    <xf numFmtId="4" fontId="20" fillId="0" borderId="4" xfId="6" applyNumberFormat="1" applyFont="1" applyBorder="1" applyAlignment="1">
      <alignment horizontal="center" vertical="center" wrapText="1"/>
    </xf>
    <xf numFmtId="4" fontId="20" fillId="2" borderId="4" xfId="6" applyNumberFormat="1" applyFont="1" applyFill="1" applyBorder="1" applyAlignment="1">
      <alignment horizontal="right" vertical="center" wrapText="1"/>
    </xf>
    <xf numFmtId="4" fontId="21" fillId="3" borderId="4" xfId="6" applyNumberFormat="1" applyFont="1" applyFill="1" applyBorder="1" applyAlignment="1">
      <alignment horizontal="center" vertical="center" wrapText="1"/>
    </xf>
    <xf numFmtId="4" fontId="23" fillId="0" borderId="4" xfId="6" applyNumberFormat="1" applyFont="1" applyBorder="1" applyAlignment="1">
      <alignment horizontal="right" vertical="center" wrapText="1"/>
    </xf>
    <xf numFmtId="174" fontId="23" fillId="0" borderId="4" xfId="6" applyNumberFormat="1" applyFont="1" applyBorder="1" applyAlignment="1">
      <alignment horizontal="right" vertical="center" wrapText="1"/>
    </xf>
    <xf numFmtId="175" fontId="20" fillId="0" borderId="4" xfId="6" applyNumberFormat="1" applyFont="1" applyBorder="1" applyAlignment="1">
      <alignment horizontal="center" vertical="center" wrapText="1"/>
    </xf>
    <xf numFmtId="176" fontId="20" fillId="0" borderId="4" xfId="6" applyNumberFormat="1" applyFont="1" applyBorder="1" applyAlignment="1">
      <alignment horizontal="center" vertical="center" wrapText="1"/>
    </xf>
    <xf numFmtId="4" fontId="20" fillId="3" borderId="4" xfId="6" applyNumberFormat="1" applyFont="1" applyFill="1" applyBorder="1" applyAlignment="1">
      <alignment horizontal="right" vertical="center" wrapText="1"/>
    </xf>
    <xf numFmtId="176" fontId="20" fillId="3" borderId="4" xfId="6" applyNumberFormat="1" applyFont="1" applyFill="1" applyBorder="1" applyAlignment="1">
      <alignment horizontal="center" vertical="center" wrapText="1"/>
    </xf>
    <xf numFmtId="4" fontId="20" fillId="4" borderId="4" xfId="6" applyNumberFormat="1" applyFont="1" applyFill="1" applyBorder="1" applyAlignment="1">
      <alignment horizontal="right" vertical="center" wrapText="1"/>
    </xf>
    <xf numFmtId="4" fontId="20" fillId="0" borderId="4" xfId="8" applyNumberFormat="1" applyFont="1" applyBorder="1" applyAlignment="1">
      <alignment horizontal="right" vertical="center" wrapText="1"/>
    </xf>
    <xf numFmtId="4" fontId="20" fillId="0" borderId="4" xfId="6" applyNumberFormat="1" applyFont="1" applyBorder="1" applyAlignment="1">
      <alignment vertical="center" wrapText="1"/>
    </xf>
    <xf numFmtId="4" fontId="20" fillId="0" borderId="4" xfId="8" applyNumberFormat="1" applyFont="1" applyBorder="1" applyAlignment="1">
      <alignment vertical="center" wrapText="1"/>
    </xf>
    <xf numFmtId="49" fontId="20" fillId="4" borderId="4" xfId="6" applyNumberFormat="1" applyFont="1" applyFill="1" applyBorder="1" applyAlignment="1">
      <alignment horizontal="center" vertical="center" wrapText="1"/>
    </xf>
    <xf numFmtId="0" fontId="20" fillId="0" borderId="0" xfId="2" applyFont="1"/>
    <xf numFmtId="4" fontId="21" fillId="0" borderId="4" xfId="6" applyNumberFormat="1" applyFont="1" applyBorder="1" applyAlignment="1">
      <alignment horizontal="right" vertical="center" wrapText="1"/>
    </xf>
    <xf numFmtId="4" fontId="21" fillId="0" borderId="4" xfId="6" applyNumberFormat="1" applyFont="1" applyBorder="1" applyAlignment="1">
      <alignment horizontal="center" vertical="center" wrapText="1"/>
    </xf>
    <xf numFmtId="4" fontId="20" fillId="0" borderId="8" xfId="6" applyNumberFormat="1" applyFont="1" applyBorder="1" applyAlignment="1">
      <alignment horizontal="right" vertical="center" wrapText="1"/>
    </xf>
    <xf numFmtId="0" fontId="21" fillId="0" borderId="4" xfId="6" applyFont="1" applyBorder="1" applyAlignment="1">
      <alignment horizontal="left" vertical="center" wrapText="1"/>
    </xf>
    <xf numFmtId="4" fontId="22" fillId="0" borderId="4" xfId="8" applyNumberFormat="1" applyFont="1" applyBorder="1" applyAlignment="1">
      <alignment horizontal="right" vertical="center" wrapText="1"/>
    </xf>
    <xf numFmtId="4" fontId="23" fillId="2" borderId="4" xfId="6" applyNumberFormat="1" applyFont="1" applyFill="1" applyBorder="1" applyAlignment="1">
      <alignment horizontal="right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172" fontId="20" fillId="0" borderId="0" xfId="2" applyNumberFormat="1" applyFont="1"/>
    <xf numFmtId="173" fontId="20" fillId="0" borderId="0" xfId="2" applyNumberFormat="1" applyFont="1"/>
    <xf numFmtId="2" fontId="20" fillId="0" borderId="0" xfId="2" applyNumberFormat="1" applyFont="1"/>
    <xf numFmtId="0" fontId="21" fillId="0" borderId="0" xfId="1" applyFont="1" applyAlignment="1">
      <alignment horizontal="right" vertical="top"/>
    </xf>
    <xf numFmtId="0" fontId="20" fillId="0" borderId="0" xfId="1" applyFont="1" applyAlignment="1">
      <alignment horizontal="left" vertical="center"/>
    </xf>
    <xf numFmtId="0" fontId="20" fillId="0" borderId="9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170" fontId="21" fillId="0" borderId="0" xfId="1" applyNumberFormat="1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2" fontId="20" fillId="0" borderId="0" xfId="3" applyNumberFormat="1" applyFont="1" applyAlignment="1">
      <alignment horizontal="center" vertical="center"/>
    </xf>
    <xf numFmtId="0" fontId="20" fillId="0" borderId="11" xfId="1" applyFont="1" applyBorder="1" applyAlignment="1">
      <alignment horizontal="left" vertical="center" wrapText="1"/>
    </xf>
    <xf numFmtId="171" fontId="20" fillId="0" borderId="13" xfId="4" applyNumberFormat="1" applyFont="1" applyFill="1" applyBorder="1" applyAlignment="1">
      <alignment vertical="center" wrapText="1"/>
    </xf>
    <xf numFmtId="43" fontId="20" fillId="0" borderId="13" xfId="4" applyFont="1" applyFill="1" applyBorder="1" applyAlignment="1">
      <alignment horizontal="center" vertical="center" wrapText="1"/>
    </xf>
    <xf numFmtId="43" fontId="20" fillId="0" borderId="13" xfId="4" applyFont="1" applyFill="1" applyBorder="1" applyAlignment="1">
      <alignment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left" vertical="center" wrapText="1"/>
    </xf>
    <xf numFmtId="43" fontId="20" fillId="0" borderId="22" xfId="4" applyFont="1" applyFill="1" applyBorder="1" applyAlignment="1">
      <alignment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43" fontId="20" fillId="0" borderId="4" xfId="4" applyFont="1" applyFill="1" applyBorder="1" applyAlignment="1">
      <alignment vertical="center" wrapText="1"/>
    </xf>
    <xf numFmtId="0" fontId="20" fillId="0" borderId="0" xfId="1" applyFont="1" applyAlignment="1">
      <alignment horizontal="center" vertical="center" wrapText="1"/>
    </xf>
    <xf numFmtId="43" fontId="20" fillId="0" borderId="0" xfId="4" applyFont="1" applyFill="1" applyBorder="1" applyAlignment="1">
      <alignment vertical="center" wrapText="1"/>
    </xf>
    <xf numFmtId="171" fontId="5" fillId="0" borderId="3" xfId="9" applyNumberFormat="1" applyFont="1" applyBorder="1" applyAlignment="1">
      <alignment horizontal="right"/>
    </xf>
    <xf numFmtId="0" fontId="20" fillId="0" borderId="0" xfId="2" applyFont="1" applyAlignment="1">
      <alignment horizontal="left"/>
    </xf>
    <xf numFmtId="0" fontId="13" fillId="0" borderId="0" xfId="2" applyAlignment="1">
      <alignment horizontal="center"/>
    </xf>
    <xf numFmtId="49" fontId="20" fillId="0" borderId="4" xfId="1" applyNumberFormat="1" applyFont="1" applyBorder="1" applyAlignment="1">
      <alignment horizontal="center" vertical="center" wrapText="1"/>
    </xf>
    <xf numFmtId="170" fontId="20" fillId="0" borderId="4" xfId="1" applyNumberFormat="1" applyFont="1" applyBorder="1" applyAlignment="1">
      <alignment horizontal="center" vertical="center" wrapText="1"/>
    </xf>
    <xf numFmtId="170" fontId="29" fillId="0" borderId="4" xfId="1" applyNumberFormat="1" applyFont="1" applyBorder="1" applyAlignment="1">
      <alignment horizontal="left" vertical="center" wrapText="1"/>
    </xf>
    <xf numFmtId="170" fontId="20" fillId="0" borderId="4" xfId="1" applyNumberFormat="1" applyFont="1" applyBorder="1" applyAlignment="1">
      <alignment vertical="center" wrapText="1"/>
    </xf>
    <xf numFmtId="4" fontId="13" fillId="0" borderId="0" xfId="2" applyNumberFormat="1" applyAlignment="1">
      <alignment horizontal="left" vertical="center"/>
    </xf>
    <xf numFmtId="0" fontId="13" fillId="0" borderId="0" xfId="2" applyAlignment="1">
      <alignment horizontal="left" vertical="center"/>
    </xf>
    <xf numFmtId="0" fontId="20" fillId="0" borderId="0" xfId="2" applyFont="1" applyAlignment="1">
      <alignment horizontal="center"/>
    </xf>
    <xf numFmtId="49" fontId="3" fillId="0" borderId="0" xfId="11" applyNumberFormat="1" applyFont="1"/>
    <xf numFmtId="49" fontId="5" fillId="0" borderId="0" xfId="11" applyNumberFormat="1" applyFont="1" applyAlignment="1">
      <alignment horizontal="right"/>
    </xf>
    <xf numFmtId="0" fontId="4" fillId="0" borderId="0" xfId="11" applyFont="1"/>
    <xf numFmtId="49" fontId="6" fillId="0" borderId="0" xfId="11" applyNumberFormat="1" applyFont="1" applyAlignment="1">
      <alignment vertical="top"/>
    </xf>
    <xf numFmtId="49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49" fontId="3" fillId="0" borderId="1" xfId="11" applyNumberFormat="1" applyFont="1" applyBorder="1"/>
    <xf numFmtId="0" fontId="3" fillId="0" borderId="1" xfId="11" applyFont="1" applyBorder="1"/>
    <xf numFmtId="49" fontId="3" fillId="0" borderId="1" xfId="11" applyNumberFormat="1" applyFont="1" applyBorder="1" applyAlignment="1">
      <alignment wrapText="1"/>
    </xf>
    <xf numFmtId="49" fontId="3" fillId="0" borderId="1" xfId="11" applyNumberFormat="1" applyFont="1" applyBorder="1" applyAlignment="1">
      <alignment horizontal="right"/>
    </xf>
    <xf numFmtId="0" fontId="7" fillId="0" borderId="0" xfId="11" applyFont="1" applyAlignment="1">
      <alignment horizontal="center" wrapText="1"/>
    </xf>
    <xf numFmtId="49" fontId="8" fillId="0" borderId="0" xfId="11" applyNumberFormat="1" applyFont="1" applyAlignment="1">
      <alignment horizontal="center" vertical="top"/>
    </xf>
    <xf numFmtId="49" fontId="5" fillId="0" borderId="0" xfId="11" applyNumberFormat="1" applyFont="1"/>
    <xf numFmtId="49" fontId="5" fillId="0" borderId="0" xfId="11" applyNumberFormat="1" applyFont="1" applyAlignment="1">
      <alignment wrapText="1"/>
    </xf>
    <xf numFmtId="0" fontId="5" fillId="0" borderId="0" xfId="11" applyFont="1" applyAlignment="1">
      <alignment horizontal="left" wrapText="1"/>
    </xf>
    <xf numFmtId="0" fontId="5" fillId="0" borderId="0" xfId="11" applyFont="1"/>
    <xf numFmtId="0" fontId="3" fillId="0" borderId="3" xfId="11" applyFont="1" applyBorder="1"/>
    <xf numFmtId="0" fontId="5" fillId="0" borderId="3" xfId="11" applyFont="1" applyBorder="1" applyAlignment="1">
      <alignment horizontal="right"/>
    </xf>
    <xf numFmtId="0" fontId="5" fillId="0" borderId="0" xfId="11" applyFont="1" applyAlignment="1">
      <alignment horizontal="left"/>
    </xf>
    <xf numFmtId="0" fontId="5" fillId="0" borderId="0" xfId="11" applyFont="1" applyAlignment="1">
      <alignment vertical="center" wrapText="1"/>
    </xf>
    <xf numFmtId="0" fontId="5" fillId="0" borderId="0" xfId="11" applyFont="1" applyAlignment="1">
      <alignment horizontal="left" vertical="top"/>
    </xf>
    <xf numFmtId="4" fontId="5" fillId="0" borderId="3" xfId="11" applyNumberFormat="1" applyFont="1" applyBorder="1" applyAlignment="1">
      <alignment horizontal="right"/>
    </xf>
    <xf numFmtId="2" fontId="5" fillId="0" borderId="0" xfId="11" applyNumberFormat="1" applyFont="1" applyAlignment="1">
      <alignment horizontal="right"/>
    </xf>
    <xf numFmtId="49" fontId="5" fillId="0" borderId="3" xfId="11" applyNumberFormat="1" applyFont="1" applyBorder="1" applyAlignment="1">
      <alignment horizontal="left" vertical="top"/>
    </xf>
    <xf numFmtId="49" fontId="3" fillId="0" borderId="3" xfId="11" applyNumberFormat="1" applyFont="1" applyBorder="1"/>
    <xf numFmtId="49" fontId="5" fillId="0" borderId="3" xfId="11" applyNumberFormat="1" applyFont="1" applyBorder="1"/>
    <xf numFmtId="49" fontId="5" fillId="0" borderId="0" xfId="11" applyNumberFormat="1" applyFont="1" applyAlignment="1">
      <alignment horizontal="center"/>
    </xf>
    <xf numFmtId="49" fontId="10" fillId="0" borderId="4" xfId="11" applyNumberFormat="1" applyFont="1" applyBorder="1" applyAlignment="1">
      <alignment horizontal="center" vertical="center"/>
    </xf>
    <xf numFmtId="49" fontId="11" fillId="0" borderId="4" xfId="11" applyNumberFormat="1" applyFont="1" applyBorder="1" applyAlignment="1">
      <alignment horizontal="center" vertical="center" wrapText="1"/>
    </xf>
    <xf numFmtId="0" fontId="12" fillId="0" borderId="0" xfId="11" applyFont="1" applyAlignment="1">
      <alignment horizontal="left" vertical="center" wrapText="1"/>
    </xf>
    <xf numFmtId="49" fontId="3" fillId="0" borderId="4" xfId="11" applyNumberFormat="1" applyFont="1" applyBorder="1" applyAlignment="1">
      <alignment horizontal="center" vertical="top" wrapText="1"/>
    </xf>
    <xf numFmtId="49" fontId="6" fillId="0" borderId="4" xfId="11" applyNumberFormat="1" applyFont="1" applyBorder="1" applyAlignment="1">
      <alignment horizontal="left" vertical="top" wrapText="1"/>
    </xf>
    <xf numFmtId="0" fontId="3" fillId="0" borderId="4" xfId="11" applyFont="1" applyBorder="1" applyAlignment="1">
      <alignment horizontal="center" vertical="top" wrapText="1"/>
    </xf>
    <xf numFmtId="2" fontId="3" fillId="0" borderId="4" xfId="11" applyNumberFormat="1" applyFont="1" applyBorder="1" applyAlignment="1">
      <alignment horizontal="center" vertical="top" wrapText="1"/>
    </xf>
    <xf numFmtId="4" fontId="3" fillId="0" borderId="4" xfId="11" applyNumberFormat="1" applyFont="1" applyBorder="1" applyAlignment="1">
      <alignment horizontal="right" vertical="top" wrapText="1"/>
    </xf>
    <xf numFmtId="0" fontId="3" fillId="0" borderId="4" xfId="11" applyFont="1" applyBorder="1" applyAlignment="1">
      <alignment horizontal="right" vertical="top" wrapText="1"/>
    </xf>
    <xf numFmtId="2" fontId="3" fillId="0" borderId="4" xfId="11" applyNumberFormat="1" applyFont="1" applyBorder="1" applyAlignment="1">
      <alignment horizontal="right" vertical="top" wrapText="1"/>
    </xf>
    <xf numFmtId="1" fontId="3" fillId="0" borderId="4" xfId="11" applyNumberFormat="1" applyFont="1" applyBorder="1" applyAlignment="1">
      <alignment horizontal="right" vertical="top" wrapText="1"/>
    </xf>
    <xf numFmtId="164" fontId="3" fillId="0" borderId="4" xfId="11" applyNumberFormat="1" applyFont="1" applyBorder="1" applyAlignment="1">
      <alignment horizontal="right" vertical="top" wrapText="1"/>
    </xf>
    <xf numFmtId="1" fontId="3" fillId="0" borderId="4" xfId="11" applyNumberFormat="1" applyFont="1" applyBorder="1" applyAlignment="1">
      <alignment horizontal="center" vertical="top" wrapText="1"/>
    </xf>
    <xf numFmtId="165" fontId="3" fillId="0" borderId="4" xfId="11" applyNumberFormat="1" applyFont="1" applyBorder="1" applyAlignment="1">
      <alignment horizontal="center" vertical="top" wrapText="1"/>
    </xf>
    <xf numFmtId="0" fontId="6" fillId="0" borderId="4" xfId="11" applyFont="1" applyBorder="1" applyAlignment="1">
      <alignment horizontal="right" vertical="top" wrapText="1"/>
    </xf>
    <xf numFmtId="165" fontId="6" fillId="0" borderId="4" xfId="11" applyNumberFormat="1" applyFont="1" applyBorder="1" applyAlignment="1">
      <alignment horizontal="right" vertical="top" wrapText="1"/>
    </xf>
    <xf numFmtId="166" fontId="6" fillId="0" borderId="4" xfId="11" applyNumberFormat="1" applyFont="1" applyBorder="1" applyAlignment="1">
      <alignment horizontal="right" vertical="top" wrapText="1"/>
    </xf>
    <xf numFmtId="0" fontId="6" fillId="0" borderId="0" xfId="11" applyFont="1" applyAlignment="1">
      <alignment horizontal="left" vertical="top" wrapText="1"/>
    </xf>
    <xf numFmtId="0" fontId="6" fillId="0" borderId="0" xfId="11" applyFont="1" applyAlignment="1">
      <alignment horizontal="left"/>
    </xf>
    <xf numFmtId="0" fontId="6" fillId="0" borderId="0" xfId="11" applyFont="1" applyAlignment="1">
      <alignment horizontal="right" vertical="top"/>
    </xf>
    <xf numFmtId="0" fontId="3" fillId="0" borderId="0" xfId="11" applyFont="1" applyAlignment="1">
      <alignment horizontal="right"/>
    </xf>
    <xf numFmtId="0" fontId="3" fillId="0" borderId="0" xfId="11" applyFont="1"/>
    <xf numFmtId="0" fontId="3" fillId="0" borderId="0" xfId="11" applyFont="1" applyAlignment="1">
      <alignment horizontal="center" wrapText="1"/>
    </xf>
    <xf numFmtId="0" fontId="3" fillId="0" borderId="0" xfId="11" applyFont="1" applyAlignment="1">
      <alignment horizontal="left" wrapText="1"/>
    </xf>
    <xf numFmtId="0" fontId="3" fillId="0" borderId="0" xfId="11" applyFont="1" applyAlignment="1">
      <alignment horizontal="left" vertical="center" wrapText="1"/>
    </xf>
    <xf numFmtId="49" fontId="31" fillId="0" borderId="0" xfId="11" applyNumberFormat="1" applyFont="1"/>
    <xf numFmtId="49" fontId="31" fillId="0" borderId="0" xfId="11" applyNumberFormat="1" applyFont="1" applyAlignment="1">
      <alignment vertical="top"/>
    </xf>
    <xf numFmtId="49" fontId="31" fillId="0" borderId="0" xfId="11" applyNumberFormat="1" applyFont="1" applyAlignment="1">
      <alignment horizontal="right"/>
    </xf>
    <xf numFmtId="0" fontId="32" fillId="0" borderId="0" xfId="11" applyFont="1"/>
    <xf numFmtId="167" fontId="3" fillId="0" borderId="4" xfId="11" applyNumberFormat="1" applyFont="1" applyBorder="1" applyAlignment="1">
      <alignment horizontal="center" vertical="top" wrapText="1"/>
    </xf>
    <xf numFmtId="4" fontId="6" fillId="0" borderId="4" xfId="11" applyNumberFormat="1" applyFont="1" applyBorder="1" applyAlignment="1">
      <alignment horizontal="right" vertical="top" wrapText="1"/>
    </xf>
    <xf numFmtId="1" fontId="6" fillId="0" borderId="4" xfId="11" applyNumberFormat="1" applyFont="1" applyBorder="1" applyAlignment="1">
      <alignment horizontal="right" vertical="top" wrapText="1"/>
    </xf>
    <xf numFmtId="168" fontId="6" fillId="0" borderId="4" xfId="11" applyNumberFormat="1" applyFont="1" applyBorder="1" applyAlignment="1">
      <alignment horizontal="right" vertical="top" wrapText="1"/>
    </xf>
    <xf numFmtId="171" fontId="5" fillId="2" borderId="3" xfId="9" applyNumberFormat="1" applyFont="1" applyFill="1" applyBorder="1" applyAlignment="1">
      <alignment horizontal="right"/>
    </xf>
    <xf numFmtId="0" fontId="5" fillId="2" borderId="3" xfId="11" applyFont="1" applyFill="1" applyBorder="1" applyAlignment="1">
      <alignment horizontal="right"/>
    </xf>
    <xf numFmtId="168" fontId="3" fillId="0" borderId="4" xfId="11" applyNumberFormat="1" applyFont="1" applyBorder="1" applyAlignment="1">
      <alignment horizontal="center" vertical="top" wrapText="1"/>
    </xf>
    <xf numFmtId="169" fontId="6" fillId="0" borderId="4" xfId="11" applyNumberFormat="1" applyFont="1" applyBorder="1" applyAlignment="1">
      <alignment horizontal="right" vertical="top" wrapText="1"/>
    </xf>
    <xf numFmtId="49" fontId="3" fillId="0" borderId="0" xfId="5" applyNumberFormat="1" applyFont="1"/>
    <xf numFmtId="0" fontId="4" fillId="0" borderId="0" xfId="5"/>
    <xf numFmtId="49" fontId="6" fillId="0" borderId="0" xfId="5" applyNumberFormat="1" applyFont="1" applyAlignment="1">
      <alignment vertical="top"/>
    </xf>
    <xf numFmtId="49" fontId="3" fillId="0" borderId="0" xfId="5" applyNumberFormat="1" applyFont="1" applyAlignment="1">
      <alignment vertical="top" wrapText="1"/>
    </xf>
    <xf numFmtId="49" fontId="3" fillId="0" borderId="1" xfId="5" applyNumberFormat="1" applyFont="1" applyBorder="1"/>
    <xf numFmtId="0" fontId="3" fillId="0" borderId="1" xfId="5" applyFont="1" applyBorder="1"/>
    <xf numFmtId="49" fontId="3" fillId="0" borderId="1" xfId="5" applyNumberFormat="1" applyFont="1" applyBorder="1" applyAlignment="1">
      <alignment wrapText="1"/>
    </xf>
    <xf numFmtId="49" fontId="3" fillId="0" borderId="1" xfId="5" applyNumberFormat="1" applyFont="1" applyBorder="1" applyAlignment="1">
      <alignment horizontal="right"/>
    </xf>
    <xf numFmtId="0" fontId="7" fillId="0" borderId="0" xfId="5" applyFont="1" applyAlignment="1">
      <alignment horizontal="center" wrapText="1"/>
    </xf>
    <xf numFmtId="49" fontId="8" fillId="0" borderId="0" xfId="5" applyNumberFormat="1" applyFont="1" applyAlignment="1">
      <alignment horizontal="center" vertical="top"/>
    </xf>
    <xf numFmtId="49" fontId="5" fillId="0" borderId="0" xfId="5" applyNumberFormat="1" applyFont="1"/>
    <xf numFmtId="49" fontId="5" fillId="0" borderId="0" xfId="5" applyNumberFormat="1" applyFont="1" applyAlignment="1">
      <alignment wrapText="1"/>
    </xf>
    <xf numFmtId="0" fontId="3" fillId="0" borderId="3" xfId="5" applyFont="1" applyBorder="1"/>
    <xf numFmtId="0" fontId="5" fillId="0" borderId="3" xfId="5" applyFont="1" applyBorder="1" applyAlignment="1">
      <alignment horizontal="right"/>
    </xf>
    <xf numFmtId="0" fontId="5" fillId="0" borderId="0" xfId="5" applyFont="1" applyAlignment="1">
      <alignment horizontal="left"/>
    </xf>
    <xf numFmtId="0" fontId="5" fillId="0" borderId="0" xfId="5" applyFont="1" applyAlignment="1">
      <alignment vertical="center" wrapText="1"/>
    </xf>
    <xf numFmtId="0" fontId="5" fillId="0" borderId="0" xfId="5" applyFont="1" applyAlignment="1">
      <alignment horizontal="left" vertical="top"/>
    </xf>
    <xf numFmtId="4" fontId="5" fillId="0" borderId="3" xfId="5" applyNumberFormat="1" applyFont="1" applyBorder="1" applyAlignment="1">
      <alignment horizontal="right"/>
    </xf>
    <xf numFmtId="2" fontId="5" fillId="0" borderId="0" xfId="5" applyNumberFormat="1" applyFont="1" applyAlignment="1">
      <alignment horizontal="right"/>
    </xf>
    <xf numFmtId="49" fontId="5" fillId="0" borderId="3" xfId="5" applyNumberFormat="1" applyFont="1" applyBorder="1" applyAlignment="1">
      <alignment horizontal="left" vertical="top"/>
    </xf>
    <xf numFmtId="49" fontId="3" fillId="0" borderId="3" xfId="5" applyNumberFormat="1" applyFont="1" applyBorder="1"/>
    <xf numFmtId="49" fontId="5" fillId="0" borderId="3" xfId="5" applyNumberFormat="1" applyFont="1" applyBorder="1"/>
    <xf numFmtId="49" fontId="5" fillId="0" borderId="0" xfId="5" applyNumberFormat="1" applyFont="1" applyAlignment="1">
      <alignment horizontal="center"/>
    </xf>
    <xf numFmtId="49" fontId="10" fillId="0" borderId="4" xfId="5" applyNumberFormat="1" applyFont="1" applyBorder="1" applyAlignment="1">
      <alignment horizontal="center" vertical="center"/>
    </xf>
    <xf numFmtId="49" fontId="11" fillId="0" borderId="4" xfId="5" applyNumberFormat="1" applyFont="1" applyBorder="1" applyAlignment="1">
      <alignment horizontal="center" vertical="center" wrapText="1"/>
    </xf>
    <xf numFmtId="0" fontId="12" fillId="0" borderId="0" xfId="5" applyFont="1" applyAlignment="1">
      <alignment horizontal="left" vertical="center" wrapText="1"/>
    </xf>
    <xf numFmtId="49" fontId="6" fillId="0" borderId="4" xfId="5" applyNumberFormat="1" applyFont="1" applyBorder="1" applyAlignment="1">
      <alignment horizontal="left" vertical="top" wrapText="1"/>
    </xf>
    <xf numFmtId="2" fontId="3" fillId="0" borderId="4" xfId="5" applyNumberFormat="1" applyFont="1" applyBorder="1" applyAlignment="1">
      <alignment horizontal="center" vertical="top" wrapText="1"/>
    </xf>
    <xf numFmtId="2" fontId="3" fillId="0" borderId="4" xfId="5" applyNumberFormat="1" applyFont="1" applyBorder="1" applyAlignment="1">
      <alignment horizontal="right" vertical="top" wrapText="1"/>
    </xf>
    <xf numFmtId="167" fontId="3" fillId="0" borderId="4" xfId="5" applyNumberFormat="1" applyFont="1" applyBorder="1" applyAlignment="1">
      <alignment horizontal="center" vertical="top" wrapText="1"/>
    </xf>
    <xf numFmtId="0" fontId="3" fillId="0" borderId="4" xfId="5" applyFont="1" applyBorder="1" applyAlignment="1">
      <alignment horizontal="right" vertical="top" wrapText="1"/>
    </xf>
    <xf numFmtId="1" fontId="3" fillId="0" borderId="4" xfId="5" applyNumberFormat="1" applyFont="1" applyBorder="1" applyAlignment="1">
      <alignment horizontal="right" vertical="top" wrapText="1"/>
    </xf>
    <xf numFmtId="164" fontId="3" fillId="0" borderId="4" xfId="5" applyNumberFormat="1" applyFont="1" applyBorder="1" applyAlignment="1">
      <alignment horizontal="center" vertical="top" wrapText="1"/>
    </xf>
    <xf numFmtId="165" fontId="3" fillId="0" borderId="4" xfId="5" applyNumberFormat="1" applyFont="1" applyBorder="1" applyAlignment="1">
      <alignment horizontal="center" vertical="top" wrapText="1"/>
    </xf>
    <xf numFmtId="164" fontId="3" fillId="0" borderId="4" xfId="5" applyNumberFormat="1" applyFont="1" applyBorder="1" applyAlignment="1">
      <alignment horizontal="right" vertical="top" wrapText="1"/>
    </xf>
    <xf numFmtId="168" fontId="6" fillId="0" borderId="4" xfId="5" applyNumberFormat="1" applyFont="1" applyBorder="1" applyAlignment="1">
      <alignment horizontal="right" vertical="top" wrapText="1"/>
    </xf>
    <xf numFmtId="166" fontId="6" fillId="0" borderId="4" xfId="5" applyNumberFormat="1" applyFont="1" applyBorder="1" applyAlignment="1">
      <alignment horizontal="right" vertical="top" wrapText="1"/>
    </xf>
    <xf numFmtId="0" fontId="6" fillId="0" borderId="0" xfId="5" applyFont="1" applyAlignment="1">
      <alignment horizontal="left" vertical="top" wrapText="1"/>
    </xf>
    <xf numFmtId="1" fontId="6" fillId="0" borderId="4" xfId="5" applyNumberFormat="1" applyFont="1" applyBorder="1" applyAlignment="1">
      <alignment horizontal="right" vertical="top" wrapText="1"/>
    </xf>
    <xf numFmtId="0" fontId="6" fillId="0" borderId="0" xfId="5" applyFont="1" applyAlignment="1">
      <alignment horizontal="left"/>
    </xf>
    <xf numFmtId="0" fontId="6" fillId="0" borderId="0" xfId="5" applyFont="1" applyAlignment="1">
      <alignment horizontal="right" vertical="top"/>
    </xf>
    <xf numFmtId="0" fontId="3" fillId="0" borderId="0" xfId="5" applyFont="1" applyAlignment="1">
      <alignment horizontal="right"/>
    </xf>
    <xf numFmtId="49" fontId="31" fillId="0" borderId="0" xfId="5" applyNumberFormat="1" applyFont="1"/>
    <xf numFmtId="49" fontId="31" fillId="0" borderId="0" xfId="5" applyNumberFormat="1" applyFont="1" applyAlignment="1">
      <alignment vertical="top"/>
    </xf>
    <xf numFmtId="49" fontId="31" fillId="0" borderId="0" xfId="5" applyNumberFormat="1" applyFont="1" applyAlignment="1">
      <alignment horizontal="right"/>
    </xf>
    <xf numFmtId="0" fontId="32" fillId="0" borderId="0" xfId="5" applyFont="1"/>
    <xf numFmtId="49" fontId="31" fillId="0" borderId="0" xfId="0" applyNumberFormat="1" applyFont="1"/>
    <xf numFmtId="49" fontId="31" fillId="0" borderId="0" xfId="0" applyNumberFormat="1" applyFont="1" applyAlignment="1">
      <alignment vertical="top"/>
    </xf>
    <xf numFmtId="49" fontId="31" fillId="0" borderId="0" xfId="0" applyNumberFormat="1" applyFont="1" applyAlignment="1">
      <alignment horizontal="right"/>
    </xf>
    <xf numFmtId="0" fontId="32" fillId="0" borderId="0" xfId="0" applyFont="1"/>
    <xf numFmtId="0" fontId="5" fillId="2" borderId="3" xfId="0" applyFont="1" applyFill="1" applyBorder="1" applyAlignment="1">
      <alignment horizontal="right"/>
    </xf>
    <xf numFmtId="1" fontId="3" fillId="0" borderId="4" xfId="5" applyNumberFormat="1" applyFont="1" applyBorder="1" applyAlignment="1">
      <alignment horizontal="center" vertical="top" wrapText="1"/>
    </xf>
    <xf numFmtId="169" fontId="6" fillId="0" borderId="4" xfId="5" applyNumberFormat="1" applyFont="1" applyBorder="1" applyAlignment="1">
      <alignment horizontal="right" vertical="top" wrapText="1"/>
    </xf>
    <xf numFmtId="0" fontId="29" fillId="0" borderId="0" xfId="3" applyFont="1"/>
    <xf numFmtId="0" fontId="29" fillId="0" borderId="0" xfId="12" applyFont="1"/>
    <xf numFmtId="2" fontId="35" fillId="0" borderId="0" xfId="12" applyNumberFormat="1" applyFont="1" applyAlignment="1">
      <alignment horizontal="right" vertical="center" wrapText="1"/>
    </xf>
    <xf numFmtId="2" fontId="35" fillId="0" borderId="0" xfId="12" applyNumberFormat="1" applyFont="1" applyAlignment="1">
      <alignment horizontal="center" vertical="center" wrapText="1"/>
    </xf>
    <xf numFmtId="0" fontId="34" fillId="0" borderId="0" xfId="3" applyFont="1"/>
    <xf numFmtId="0" fontId="34" fillId="0" borderId="0" xfId="3" applyFont="1" applyAlignment="1">
      <alignment horizontal="center"/>
    </xf>
    <xf numFmtId="0" fontId="36" fillId="0" borderId="5" xfId="12" applyFont="1" applyBorder="1" applyAlignment="1">
      <alignment vertical="center" wrapText="1"/>
    </xf>
    <xf numFmtId="0" fontId="20" fillId="0" borderId="5" xfId="12" applyFont="1" applyBorder="1" applyAlignment="1">
      <alignment horizontal="center" vertical="center"/>
    </xf>
    <xf numFmtId="49" fontId="20" fillId="0" borderId="4" xfId="12" applyNumberFormat="1" applyFont="1" applyBorder="1" applyAlignment="1">
      <alignment horizontal="center" vertical="center"/>
    </xf>
    <xf numFmtId="0" fontId="20" fillId="0" borderId="0" xfId="12" applyFont="1" applyAlignment="1">
      <alignment wrapText="1"/>
    </xf>
    <xf numFmtId="0" fontId="39" fillId="0" borderId="0" xfId="13" applyFont="1" applyAlignment="1">
      <alignment wrapText="1"/>
    </xf>
    <xf numFmtId="0" fontId="30" fillId="0" borderId="5" xfId="12" applyFont="1" applyBorder="1" applyAlignment="1">
      <alignment horizontal="center" vertical="center"/>
    </xf>
    <xf numFmtId="0" fontId="30" fillId="0" borderId="4" xfId="12" applyFont="1" applyBorder="1" applyAlignment="1">
      <alignment horizontal="center" vertical="center"/>
    </xf>
    <xf numFmtId="0" fontId="39" fillId="0" borderId="0" xfId="3" applyFont="1" applyAlignment="1">
      <alignment horizontal="left" wrapText="1"/>
    </xf>
    <xf numFmtId="0" fontId="30" fillId="0" borderId="5" xfId="14" applyFont="1" applyBorder="1" applyAlignment="1">
      <alignment horizontal="center"/>
    </xf>
    <xf numFmtId="0" fontId="30" fillId="0" borderId="4" xfId="14" applyFont="1" applyBorder="1" applyAlignment="1">
      <alignment horizontal="center" vertical="center"/>
    </xf>
    <xf numFmtId="0" fontId="39" fillId="0" borderId="6" xfId="12" applyFont="1" applyBorder="1" applyAlignment="1">
      <alignment wrapText="1"/>
    </xf>
    <xf numFmtId="0" fontId="30" fillId="0" borderId="4" xfId="14" applyFont="1" applyBorder="1" applyAlignment="1">
      <alignment horizontal="center"/>
    </xf>
    <xf numFmtId="0" fontId="41" fillId="0" borderId="4" xfId="12" applyFont="1" applyBorder="1" applyAlignment="1">
      <alignment horizontal="right" vertical="center" wrapText="1"/>
    </xf>
    <xf numFmtId="0" fontId="30" fillId="0" borderId="5" xfId="14" applyFont="1" applyBorder="1"/>
    <xf numFmtId="4" fontId="42" fillId="0" borderId="4" xfId="14" applyNumberFormat="1" applyFont="1" applyBorder="1" applyAlignment="1">
      <alignment horizontal="center"/>
    </xf>
    <xf numFmtId="0" fontId="29" fillId="0" borderId="0" xfId="3" applyFont="1" applyAlignment="1">
      <alignment horizontal="right"/>
    </xf>
    <xf numFmtId="0" fontId="20" fillId="0" borderId="0" xfId="15" applyFont="1" applyAlignment="1">
      <alignment horizontal="left" vertical="center" wrapText="1"/>
    </xf>
    <xf numFmtId="0" fontId="34" fillId="0" borderId="0" xfId="15" applyFont="1" applyAlignment="1">
      <alignment vertical="center" wrapText="1"/>
    </xf>
    <xf numFmtId="0" fontId="20" fillId="0" borderId="0" xfId="15" applyFont="1" applyAlignment="1">
      <alignment vertical="center" wrapText="1"/>
    </xf>
    <xf numFmtId="0" fontId="34" fillId="0" borderId="0" xfId="15" applyFont="1" applyProtection="1">
      <protection hidden="1"/>
    </xf>
    <xf numFmtId="0" fontId="43" fillId="0" borderId="0" xfId="15" applyFont="1" applyAlignment="1" applyProtection="1">
      <alignment horizontal="left"/>
      <protection hidden="1"/>
    </xf>
    <xf numFmtId="0" fontId="14" fillId="0" borderId="0" xfId="3"/>
    <xf numFmtId="0" fontId="29" fillId="0" borderId="0" xfId="3" applyFont="1" applyAlignment="1">
      <alignment horizontal="center"/>
    </xf>
    <xf numFmtId="0" fontId="45" fillId="0" borderId="28" xfId="3" applyFont="1" applyBorder="1" applyAlignment="1">
      <alignment horizontal="center" vertical="center" wrapText="1"/>
    </xf>
    <xf numFmtId="0" fontId="45" fillId="0" borderId="29" xfId="3" applyFont="1" applyBorder="1" applyAlignment="1">
      <alignment horizontal="center" vertical="center" wrapText="1"/>
    </xf>
    <xf numFmtId="0" fontId="48" fillId="0" borderId="0" xfId="3" applyFont="1"/>
    <xf numFmtId="0" fontId="47" fillId="0" borderId="31" xfId="3" applyFont="1" applyBorder="1" applyAlignment="1">
      <alignment horizontal="center" vertical="center" wrapText="1"/>
    </xf>
    <xf numFmtId="0" fontId="47" fillId="0" borderId="31" xfId="3" applyFont="1" applyBorder="1" applyAlignment="1">
      <alignment vertical="center" wrapText="1"/>
    </xf>
    <xf numFmtId="0" fontId="47" fillId="0" borderId="31" xfId="3" applyFont="1" applyBorder="1" applyAlignment="1">
      <alignment horizontal="left" vertical="center" wrapText="1"/>
    </xf>
    <xf numFmtId="4" fontId="47" fillId="0" borderId="31" xfId="3" applyNumberFormat="1" applyFont="1" applyBorder="1" applyAlignment="1">
      <alignment horizontal="center" vertical="center" wrapText="1"/>
    </xf>
    <xf numFmtId="4" fontId="47" fillId="0" borderId="25" xfId="3" applyNumberFormat="1" applyFont="1" applyBorder="1" applyAlignment="1">
      <alignment horizontal="center" vertical="center" wrapText="1"/>
    </xf>
    <xf numFmtId="4" fontId="47" fillId="0" borderId="30" xfId="3" applyNumberFormat="1" applyFont="1" applyBorder="1" applyAlignment="1">
      <alignment horizontal="center" vertical="center"/>
    </xf>
    <xf numFmtId="0" fontId="47" fillId="0" borderId="28" xfId="3" applyFont="1" applyBorder="1" applyAlignment="1">
      <alignment horizontal="center" vertical="center" wrapText="1"/>
    </xf>
    <xf numFmtId="0" fontId="47" fillId="0" borderId="28" xfId="3" applyFont="1" applyBorder="1" applyAlignment="1">
      <alignment vertical="center" wrapText="1"/>
    </xf>
    <xf numFmtId="0" fontId="47" fillId="0" borderId="28" xfId="3" applyFont="1" applyBorder="1" applyAlignment="1">
      <alignment horizontal="left" vertical="center" wrapText="1"/>
    </xf>
    <xf numFmtId="4" fontId="47" fillId="0" borderId="28" xfId="3" applyNumberFormat="1" applyFont="1" applyBorder="1" applyAlignment="1">
      <alignment horizontal="center" vertical="center" wrapText="1"/>
    </xf>
    <xf numFmtId="4" fontId="47" fillId="0" borderId="23" xfId="3" applyNumberFormat="1" applyFont="1" applyBorder="1" applyAlignment="1">
      <alignment horizontal="center" vertical="center" wrapText="1"/>
    </xf>
    <xf numFmtId="0" fontId="47" fillId="0" borderId="29" xfId="3" applyFont="1" applyBorder="1" applyAlignment="1">
      <alignment vertical="center" wrapText="1"/>
    </xf>
    <xf numFmtId="0" fontId="47" fillId="0" borderId="29" xfId="3" applyFont="1" applyBorder="1" applyAlignment="1">
      <alignment horizontal="left" vertical="center" wrapText="1"/>
    </xf>
    <xf numFmtId="0" fontId="47" fillId="0" borderId="29" xfId="3" applyFont="1" applyBorder="1" applyAlignment="1">
      <alignment horizontal="center" vertical="center" wrapText="1"/>
    </xf>
    <xf numFmtId="4" fontId="49" fillId="0" borderId="29" xfId="3" applyNumberFormat="1" applyFont="1" applyBorder="1" applyAlignment="1">
      <alignment horizontal="center" vertical="center"/>
    </xf>
    <xf numFmtId="4" fontId="49" fillId="0" borderId="29" xfId="3" applyNumberFormat="1" applyFont="1" applyBorder="1" applyAlignment="1">
      <alignment horizontal="center" vertical="center" wrapText="1"/>
    </xf>
    <xf numFmtId="4" fontId="47" fillId="0" borderId="28" xfId="3" applyNumberFormat="1" applyFont="1" applyBorder="1" applyAlignment="1">
      <alignment horizontal="center" vertical="center"/>
    </xf>
    <xf numFmtId="0" fontId="50" fillId="0" borderId="0" xfId="3" applyFont="1"/>
    <xf numFmtId="0" fontId="47" fillId="3" borderId="28" xfId="3" applyFont="1" applyFill="1" applyBorder="1" applyAlignment="1">
      <alignment horizontal="center" vertical="center" wrapText="1"/>
    </xf>
    <xf numFmtId="0" fontId="47" fillId="3" borderId="31" xfId="3" applyFont="1" applyFill="1" applyBorder="1" applyAlignment="1">
      <alignment vertical="center" wrapText="1"/>
    </xf>
    <xf numFmtId="0" fontId="47" fillId="3" borderId="29" xfId="3" applyFont="1" applyFill="1" applyBorder="1" applyAlignment="1">
      <alignment horizontal="center" vertical="center" wrapText="1"/>
    </xf>
    <xf numFmtId="0" fontId="47" fillId="3" borderId="31" xfId="3" applyFont="1" applyFill="1" applyBorder="1" applyAlignment="1">
      <alignment horizontal="center" vertical="center" wrapText="1"/>
    </xf>
    <xf numFmtId="4" fontId="47" fillId="3" borderId="31" xfId="3" applyNumberFormat="1" applyFont="1" applyFill="1" applyBorder="1" applyAlignment="1">
      <alignment horizontal="center" vertical="center" wrapText="1"/>
    </xf>
    <xf numFmtId="4" fontId="49" fillId="3" borderId="29" xfId="3" applyNumberFormat="1" applyFont="1" applyFill="1" applyBorder="1" applyAlignment="1">
      <alignment horizontal="center" vertical="center"/>
    </xf>
    <xf numFmtId="4" fontId="49" fillId="3" borderId="29" xfId="3" applyNumberFormat="1" applyFont="1" applyFill="1" applyBorder="1" applyAlignment="1">
      <alignment horizontal="center" vertical="center" wrapText="1"/>
    </xf>
    <xf numFmtId="4" fontId="47" fillId="3" borderId="28" xfId="3" applyNumberFormat="1" applyFont="1" applyFill="1" applyBorder="1" applyAlignment="1">
      <alignment horizontal="center" vertical="center"/>
    </xf>
    <xf numFmtId="0" fontId="47" fillId="6" borderId="28" xfId="3" applyFont="1" applyFill="1" applyBorder="1" applyAlignment="1">
      <alignment horizontal="center" vertical="center"/>
    </xf>
    <xf numFmtId="0" fontId="47" fillId="7" borderId="29" xfId="3" applyFont="1" applyFill="1" applyBorder="1" applyAlignment="1">
      <alignment vertical="center" wrapText="1"/>
    </xf>
    <xf numFmtId="4" fontId="47" fillId="0" borderId="29" xfId="3" applyNumberFormat="1" applyFont="1" applyBorder="1" applyAlignment="1">
      <alignment horizontal="center" vertical="center" wrapText="1"/>
    </xf>
    <xf numFmtId="0" fontId="49" fillId="0" borderId="29" xfId="3" applyFont="1" applyBorder="1" applyAlignment="1">
      <alignment horizontal="center" vertical="center" wrapText="1"/>
    </xf>
    <xf numFmtId="0" fontId="47" fillId="0" borderId="29" xfId="3" applyFont="1" applyBorder="1" applyAlignment="1">
      <alignment horizontal="center" vertical="center"/>
    </xf>
    <xf numFmtId="4" fontId="47" fillId="0" borderId="29" xfId="3" applyNumberFormat="1" applyFont="1" applyBorder="1" applyAlignment="1">
      <alignment horizontal="center" vertical="center"/>
    </xf>
    <xf numFmtId="4" fontId="51" fillId="0" borderId="29" xfId="3" applyNumberFormat="1" applyFont="1" applyBorder="1" applyAlignment="1">
      <alignment horizontal="center" vertical="center"/>
    </xf>
    <xf numFmtId="0" fontId="47" fillId="0" borderId="0" xfId="15" applyFont="1" applyAlignment="1">
      <alignment vertical="center"/>
    </xf>
    <xf numFmtId="0" fontId="52" fillId="0" borderId="0" xfId="3" applyFont="1"/>
    <xf numFmtId="0" fontId="47" fillId="0" borderId="0" xfId="15" applyFont="1" applyProtection="1">
      <protection hidden="1"/>
    </xf>
    <xf numFmtId="0" fontId="47" fillId="0" borderId="0" xfId="15" applyFont="1" applyAlignment="1">
      <alignment vertical="center" wrapText="1"/>
    </xf>
    <xf numFmtId="0" fontId="53" fillId="0" borderId="0" xfId="15" applyFont="1" applyAlignment="1" applyProtection="1">
      <alignment horizontal="left"/>
      <protection hidden="1"/>
    </xf>
    <xf numFmtId="0" fontId="3" fillId="0" borderId="4" xfId="5" applyFont="1" applyBorder="1" applyAlignment="1">
      <alignment horizontal="left" vertical="top" wrapText="1"/>
    </xf>
    <xf numFmtId="0" fontId="54" fillId="0" borderId="0" xfId="16" applyFont="1" applyAlignment="1">
      <alignment wrapText="1"/>
    </xf>
    <xf numFmtId="0" fontId="55" fillId="0" borderId="0" xfId="17" applyFont="1" applyAlignment="1">
      <alignment horizontal="left" wrapText="1"/>
    </xf>
    <xf numFmtId="0" fontId="55" fillId="0" borderId="0" xfId="17" applyFont="1"/>
    <xf numFmtId="0" fontId="56" fillId="0" borderId="0" xfId="17" applyFont="1" applyAlignment="1">
      <alignment horizontal="left" vertical="top"/>
    </xf>
    <xf numFmtId="0" fontId="56" fillId="0" borderId="0" xfId="17" applyFont="1"/>
    <xf numFmtId="0" fontId="54" fillId="0" borderId="0" xfId="17" applyFont="1" applyAlignment="1">
      <alignment horizontal="left" vertical="top"/>
    </xf>
    <xf numFmtId="49" fontId="54" fillId="0" borderId="0" xfId="17" applyNumberFormat="1" applyFont="1" applyAlignment="1">
      <alignment horizontal="left" vertical="top"/>
    </xf>
    <xf numFmtId="0" fontId="54" fillId="0" borderId="0" xfId="17" applyFont="1"/>
    <xf numFmtId="0" fontId="57" fillId="0" borderId="0" xfId="17" applyFont="1"/>
    <xf numFmtId="0" fontId="57" fillId="0" borderId="0" xfId="17" applyFont="1" applyAlignment="1">
      <alignment horizontal="right"/>
    </xf>
    <xf numFmtId="0" fontId="57" fillId="0" borderId="0" xfId="17" applyFont="1" applyAlignment="1">
      <alignment vertical="top"/>
    </xf>
    <xf numFmtId="0" fontId="54" fillId="0" borderId="0" xfId="6" applyFont="1" applyAlignment="1">
      <alignment vertical="top" wrapText="1"/>
    </xf>
    <xf numFmtId="0" fontId="54" fillId="0" borderId="0" xfId="6" applyFont="1" applyAlignment="1">
      <alignment horizontal="right" vertical="top"/>
    </xf>
    <xf numFmtId="0" fontId="58" fillId="0" borderId="0" xfId="6" applyFont="1" applyAlignment="1">
      <alignment horizontal="center" vertical="top"/>
    </xf>
    <xf numFmtId="0" fontId="56" fillId="0" borderId="0" xfId="16" applyFont="1" applyAlignment="1"/>
    <xf numFmtId="0" fontId="54" fillId="0" borderId="0" xfId="6" applyFont="1" applyAlignment="1">
      <alignment horizontal="left" vertical="top"/>
    </xf>
    <xf numFmtId="0" fontId="54" fillId="0" borderId="0" xfId="6" applyFont="1" applyAlignment="1">
      <alignment horizontal="center" vertical="top"/>
    </xf>
    <xf numFmtId="0" fontId="56" fillId="0" borderId="0" xfId="16" applyFont="1">
      <alignment horizontal="center"/>
    </xf>
    <xf numFmtId="0" fontId="57" fillId="0" borderId="0" xfId="17" applyFont="1" applyAlignment="1">
      <alignment wrapText="1"/>
    </xf>
    <xf numFmtId="0" fontId="59" fillId="0" borderId="0" xfId="17" applyFont="1" applyAlignment="1">
      <alignment vertical="top"/>
    </xf>
    <xf numFmtId="0" fontId="60" fillId="0" borderId="0" xfId="6" applyFont="1" applyAlignment="1">
      <alignment vertical="top" wrapText="1"/>
    </xf>
    <xf numFmtId="0" fontId="55" fillId="0" borderId="0" xfId="17" applyFont="1" applyAlignment="1">
      <alignment vertical="top"/>
    </xf>
    <xf numFmtId="0" fontId="54" fillId="0" borderId="0" xfId="17" applyFont="1" applyAlignment="1">
      <alignment vertical="top"/>
    </xf>
    <xf numFmtId="0" fontId="54" fillId="0" borderId="0" xfId="17" applyFont="1" applyAlignment="1">
      <alignment horizontal="left" indent="1"/>
    </xf>
    <xf numFmtId="0" fontId="54" fillId="0" borderId="0" xfId="16" applyFont="1" applyAlignment="1">
      <alignment horizontal="left" vertical="top" wrapText="1"/>
    </xf>
    <xf numFmtId="0" fontId="56" fillId="0" borderId="0" xfId="16" applyFont="1" applyAlignment="1">
      <alignment horizontal="left"/>
    </xf>
    <xf numFmtId="4" fontId="56" fillId="0" borderId="0" xfId="16" applyNumberFormat="1" applyFont="1" applyAlignment="1">
      <alignment horizontal="right" vertical="center" wrapText="1"/>
    </xf>
    <xf numFmtId="168" fontId="56" fillId="0" borderId="0" xfId="16" applyNumberFormat="1" applyFont="1" applyAlignment="1">
      <alignment horizontal="left" vertical="top" wrapText="1"/>
    </xf>
    <xf numFmtId="0" fontId="54" fillId="0" borderId="0" xfId="16" applyFont="1">
      <alignment horizontal="center"/>
    </xf>
    <xf numFmtId="0" fontId="54" fillId="0" borderId="0" xfId="16" applyFont="1" applyAlignment="1">
      <alignment horizontal="right"/>
    </xf>
    <xf numFmtId="0" fontId="54" fillId="0" borderId="4" xfId="17" applyFont="1" applyBorder="1" applyAlignment="1">
      <alignment horizontal="center" vertical="center" wrapText="1"/>
    </xf>
    <xf numFmtId="0" fontId="54" fillId="0" borderId="5" xfId="17" applyFont="1" applyBorder="1" applyAlignment="1">
      <alignment horizontal="center" vertical="center" wrapText="1"/>
    </xf>
    <xf numFmtId="0" fontId="54" fillId="0" borderId="4" xfId="16" applyFont="1" applyBorder="1" applyAlignment="1">
      <alignment horizontal="center" vertical="center" wrapText="1"/>
    </xf>
    <xf numFmtId="0" fontId="54" fillId="0" borderId="7" xfId="18" applyFont="1" applyBorder="1">
      <alignment horizontal="center" wrapText="1"/>
    </xf>
    <xf numFmtId="0" fontId="54" fillId="0" borderId="16" xfId="18" applyFont="1" applyBorder="1" applyAlignment="1">
      <alignment horizontal="center" wrapText="1"/>
    </xf>
    <xf numFmtId="0" fontId="54" fillId="0" borderId="7" xfId="17" applyFont="1" applyBorder="1" applyAlignment="1">
      <alignment horizontal="center" vertical="top" wrapText="1" shrinkToFit="1"/>
    </xf>
    <xf numFmtId="0" fontId="54" fillId="0" borderId="7" xfId="17" applyFont="1" applyBorder="1" applyAlignment="1">
      <alignment horizontal="left" vertical="top" wrapText="1"/>
    </xf>
    <xf numFmtId="0" fontId="54" fillId="0" borderId="7" xfId="19" applyFont="1" applyBorder="1" applyAlignment="1">
      <alignment horizontal="left" vertical="top" wrapText="1"/>
    </xf>
    <xf numFmtId="0" fontId="54" fillId="0" borderId="7" xfId="17" applyFont="1" applyBorder="1" applyAlignment="1">
      <alignment horizontal="center" vertical="top" wrapText="1"/>
    </xf>
    <xf numFmtId="4" fontId="54" fillId="0" borderId="7" xfId="17" applyNumberFormat="1" applyFont="1" applyBorder="1" applyAlignment="1">
      <alignment horizontal="right" vertical="top" wrapText="1"/>
    </xf>
    <xf numFmtId="0" fontId="55" fillId="0" borderId="0" xfId="17" applyFont="1" applyAlignment="1">
      <alignment wrapText="1" shrinkToFit="1"/>
    </xf>
    <xf numFmtId="0" fontId="54" fillId="0" borderId="15" xfId="17" applyFont="1" applyBorder="1" applyAlignment="1">
      <alignment horizontal="center" vertical="top" wrapText="1" shrinkToFit="1"/>
    </xf>
    <xf numFmtId="0" fontId="54" fillId="0" borderId="15" xfId="17" applyFont="1" applyBorder="1" applyAlignment="1">
      <alignment horizontal="left" vertical="top" wrapText="1"/>
    </xf>
    <xf numFmtId="0" fontId="54" fillId="0" borderId="15" xfId="19" applyFont="1" applyBorder="1" applyAlignment="1">
      <alignment horizontal="left" vertical="top" wrapText="1"/>
    </xf>
    <xf numFmtId="0" fontId="54" fillId="0" borderId="15" xfId="17" applyFont="1" applyBorder="1" applyAlignment="1">
      <alignment horizontal="center" vertical="top" wrapText="1"/>
    </xf>
    <xf numFmtId="4" fontId="54" fillId="0" borderId="15" xfId="17" applyNumberFormat="1" applyFont="1" applyBorder="1" applyAlignment="1">
      <alignment horizontal="right" vertical="top" wrapText="1"/>
    </xf>
    <xf numFmtId="0" fontId="58" fillId="0" borderId="15" xfId="10" applyFont="1" applyBorder="1" applyAlignment="1">
      <alignment horizontal="left" vertical="top" wrapText="1"/>
    </xf>
    <xf numFmtId="0" fontId="54" fillId="0" borderId="7" xfId="17" applyFont="1" applyBorder="1" applyAlignment="1">
      <alignment vertical="top" wrapText="1"/>
    </xf>
    <xf numFmtId="4" fontId="56" fillId="0" borderId="7" xfId="17" applyNumberFormat="1" applyFont="1" applyBorder="1" applyAlignment="1">
      <alignment horizontal="right" vertical="top" wrapText="1"/>
    </xf>
    <xf numFmtId="0" fontId="54" fillId="0" borderId="15" xfId="17" applyFont="1" applyBorder="1" applyAlignment="1">
      <alignment vertical="top" wrapText="1"/>
    </xf>
    <xf numFmtId="0" fontId="58" fillId="0" borderId="15" xfId="19" applyFont="1" applyBorder="1" applyAlignment="1">
      <alignment horizontal="left" vertical="top" wrapText="1"/>
    </xf>
    <xf numFmtId="0" fontId="54" fillId="0" borderId="5" xfId="17" applyFont="1" applyBorder="1" applyAlignment="1">
      <alignment vertical="top" wrapText="1"/>
    </xf>
    <xf numFmtId="0" fontId="54" fillId="0" borderId="3" xfId="17" applyFont="1" applyBorder="1" applyAlignment="1">
      <alignment vertical="top" wrapText="1"/>
    </xf>
    <xf numFmtId="0" fontId="54" fillId="0" borderId="16" xfId="17" applyFont="1" applyBorder="1" applyAlignment="1">
      <alignment horizontal="left" vertical="top" wrapText="1"/>
    </xf>
    <xf numFmtId="4" fontId="54" fillId="0" borderId="2" xfId="17" applyNumberFormat="1" applyFont="1" applyBorder="1" applyAlignment="1">
      <alignment horizontal="right" vertical="top" wrapText="1"/>
    </xf>
    <xf numFmtId="4" fontId="54" fillId="0" borderId="16" xfId="17" applyNumberFormat="1" applyFont="1" applyBorder="1" applyAlignment="1">
      <alignment horizontal="right" vertical="top" wrapText="1"/>
    </xf>
    <xf numFmtId="0" fontId="62" fillId="0" borderId="0" xfId="17" applyFont="1"/>
    <xf numFmtId="4" fontId="56" fillId="0" borderId="16" xfId="17" applyNumberFormat="1" applyFont="1" applyBorder="1" applyAlignment="1">
      <alignment horizontal="right" vertical="top" wrapText="1"/>
    </xf>
    <xf numFmtId="0" fontId="54" fillId="0" borderId="4" xfId="17" applyFont="1" applyBorder="1" applyAlignment="1">
      <alignment vertical="top" wrapText="1"/>
    </xf>
    <xf numFmtId="4" fontId="54" fillId="0" borderId="5" xfId="17" applyNumberFormat="1" applyFont="1" applyBorder="1" applyAlignment="1">
      <alignment horizontal="right" vertical="top" wrapText="1"/>
    </xf>
    <xf numFmtId="177" fontId="56" fillId="0" borderId="5" xfId="21" applyFont="1" applyFill="1" applyBorder="1" applyAlignment="1">
      <alignment horizontal="right" vertical="top" wrapText="1"/>
    </xf>
    <xf numFmtId="0" fontId="54" fillId="0" borderId="0" xfId="19" applyFont="1">
      <alignment horizontal="left" vertical="top"/>
    </xf>
    <xf numFmtId="0" fontId="55" fillId="0" borderId="1" xfId="17" applyFont="1" applyBorder="1"/>
    <xf numFmtId="0" fontId="63" fillId="0" borderId="0" xfId="17" applyFont="1" applyAlignment="1">
      <alignment horizontal="center"/>
    </xf>
    <xf numFmtId="0" fontId="54" fillId="0" borderId="0" xfId="17" applyFont="1" applyAlignment="1">
      <alignment vertical="top" wrapText="1"/>
    </xf>
    <xf numFmtId="0" fontId="54" fillId="0" borderId="0" xfId="17" applyFont="1" applyAlignment="1">
      <alignment horizontal="left" vertical="top" wrapText="1"/>
    </xf>
    <xf numFmtId="0" fontId="54" fillId="0" borderId="0" xfId="19" applyFont="1" applyAlignment="1">
      <alignment horizontal="left" vertical="top" wrapText="1"/>
    </xf>
    <xf numFmtId="0" fontId="54" fillId="0" borderId="0" xfId="17" applyFont="1" applyAlignment="1">
      <alignment horizontal="center" vertical="top" wrapText="1"/>
    </xf>
    <xf numFmtId="49" fontId="54" fillId="0" borderId="0" xfId="17" applyNumberFormat="1" applyFont="1" applyAlignment="1">
      <alignment horizontal="right" vertical="top" wrapText="1"/>
    </xf>
    <xf numFmtId="0" fontId="66" fillId="0" borderId="0" xfId="17" applyFont="1" applyAlignment="1">
      <alignment horizontal="left" vertical="center"/>
    </xf>
    <xf numFmtId="0" fontId="67" fillId="0" borderId="0" xfId="17" applyFont="1"/>
    <xf numFmtId="0" fontId="66" fillId="0" borderId="0" xfId="17" applyFont="1"/>
    <xf numFmtId="0" fontId="34" fillId="0" borderId="0" xfId="22" applyFont="1"/>
    <xf numFmtId="0" fontId="47" fillId="0" borderId="0" xfId="22" applyFont="1"/>
    <xf numFmtId="0" fontId="22" fillId="0" borderId="0" xfId="23" applyFont="1"/>
    <xf numFmtId="0" fontId="30" fillId="0" borderId="0" xfId="22" applyFont="1"/>
    <xf numFmtId="0" fontId="29" fillId="0" borderId="0" xfId="22" applyFont="1"/>
    <xf numFmtId="0" fontId="29" fillId="0" borderId="0" xfId="22" applyFont="1" applyAlignment="1">
      <alignment vertical="top"/>
    </xf>
    <xf numFmtId="0" fontId="29" fillId="0" borderId="0" xfId="22" applyFont="1" applyAlignment="1">
      <alignment horizontal="left" indent="1"/>
    </xf>
    <xf numFmtId="0" fontId="29" fillId="0" borderId="0" xfId="16" applyAlignment="1">
      <alignment horizontal="left" vertical="top" wrapText="1"/>
    </xf>
    <xf numFmtId="0" fontId="68" fillId="0" borderId="0" xfId="16" applyFont="1" applyAlignment="1">
      <alignment horizontal="left"/>
    </xf>
    <xf numFmtId="4" fontId="68" fillId="0" borderId="0" xfId="16" applyNumberFormat="1" applyFont="1" applyAlignment="1">
      <alignment horizontal="right" vertical="center" wrapText="1"/>
    </xf>
    <xf numFmtId="0" fontId="29" fillId="0" borderId="0" xfId="16">
      <alignment horizontal="center"/>
    </xf>
    <xf numFmtId="0" fontId="29" fillId="0" borderId="0" xfId="16" applyAlignment="1">
      <alignment horizontal="right"/>
    </xf>
    <xf numFmtId="0" fontId="47" fillId="0" borderId="4" xfId="22" applyFont="1" applyBorder="1" applyAlignment="1">
      <alignment horizontal="center" vertical="center" wrapText="1"/>
    </xf>
    <xf numFmtId="0" fontId="47" fillId="0" borderId="5" xfId="22" applyFont="1" applyBorder="1" applyAlignment="1">
      <alignment horizontal="center" vertical="center" wrapText="1"/>
    </xf>
    <xf numFmtId="0" fontId="47" fillId="0" borderId="4" xfId="16" applyFont="1" applyBorder="1" applyAlignment="1">
      <alignment horizontal="center" vertical="center" wrapText="1"/>
    </xf>
    <xf numFmtId="0" fontId="29" fillId="0" borderId="7" xfId="24" applyFont="1" applyBorder="1">
      <alignment horizontal="center" wrapText="1"/>
    </xf>
    <xf numFmtId="0" fontId="29" fillId="0" borderId="16" xfId="24" applyFont="1" applyBorder="1" applyAlignment="1">
      <alignment horizontal="center" wrapText="1"/>
    </xf>
    <xf numFmtId="0" fontId="29" fillId="0" borderId="7" xfId="22" applyFont="1" applyBorder="1" applyAlignment="1">
      <alignment horizontal="center" vertical="top" wrapText="1"/>
    </xf>
    <xf numFmtId="0" fontId="29" fillId="0" borderId="7" xfId="22" applyFont="1" applyBorder="1" applyAlignment="1">
      <alignment horizontal="left" vertical="top" wrapText="1"/>
    </xf>
    <xf numFmtId="0" fontId="29" fillId="0" borderId="7" xfId="19" applyBorder="1" applyAlignment="1">
      <alignment horizontal="left" vertical="top" wrapText="1"/>
    </xf>
    <xf numFmtId="4" fontId="29" fillId="0" borderId="7" xfId="22" applyNumberFormat="1" applyFont="1" applyBorder="1" applyAlignment="1">
      <alignment horizontal="right" vertical="top" wrapText="1"/>
    </xf>
    <xf numFmtId="0" fontId="29" fillId="0" borderId="15" xfId="22" applyFont="1" applyBorder="1" applyAlignment="1">
      <alignment horizontal="center" vertical="top" wrapText="1"/>
    </xf>
    <xf numFmtId="0" fontId="29" fillId="0" borderId="15" xfId="22" applyFont="1" applyBorder="1" applyAlignment="1">
      <alignment horizontal="left" vertical="top" wrapText="1"/>
    </xf>
    <xf numFmtId="0" fontId="29" fillId="0" borderId="15" xfId="19" applyBorder="1" applyAlignment="1">
      <alignment horizontal="left" vertical="top" wrapText="1"/>
    </xf>
    <xf numFmtId="4" fontId="29" fillId="0" borderId="15" xfId="22" applyNumberFormat="1" applyFont="1" applyBorder="1" applyAlignment="1">
      <alignment horizontal="right" vertical="top" wrapText="1"/>
    </xf>
    <xf numFmtId="0" fontId="69" fillId="0" borderId="8" xfId="19" applyFont="1" applyBorder="1" applyAlignment="1">
      <alignment horizontal="left" vertical="top" wrapText="1"/>
    </xf>
    <xf numFmtId="0" fontId="70" fillId="0" borderId="0" xfId="22" applyFont="1"/>
    <xf numFmtId="0" fontId="69" fillId="0" borderId="15" xfId="19" applyFont="1" applyBorder="1" applyAlignment="1">
      <alignment horizontal="left" vertical="top" wrapText="1"/>
    </xf>
    <xf numFmtId="0" fontId="71" fillId="0" borderId="15" xfId="19" applyFont="1" applyBorder="1" applyAlignment="1">
      <alignment vertical="top" wrapText="1"/>
    </xf>
    <xf numFmtId="0" fontId="29" fillId="0" borderId="7" xfId="22" applyFont="1" applyBorder="1" applyAlignment="1">
      <alignment vertical="top" wrapText="1"/>
    </xf>
    <xf numFmtId="4" fontId="68" fillId="0" borderId="7" xfId="22" applyNumberFormat="1" applyFont="1" applyBorder="1" applyAlignment="1">
      <alignment horizontal="right" vertical="top" wrapText="1"/>
    </xf>
    <xf numFmtId="2" fontId="29" fillId="0" borderId="7" xfId="22" applyNumberFormat="1" applyFont="1" applyBorder="1" applyAlignment="1">
      <alignment horizontal="right" vertical="top" wrapText="1"/>
    </xf>
    <xf numFmtId="168" fontId="29" fillId="0" borderId="15" xfId="22" applyNumberFormat="1" applyFont="1" applyBorder="1" applyAlignment="1">
      <alignment horizontal="right" vertical="top" wrapText="1"/>
    </xf>
    <xf numFmtId="2" fontId="70" fillId="0" borderId="0" xfId="22" applyNumberFormat="1" applyFont="1"/>
    <xf numFmtId="0" fontId="71" fillId="0" borderId="15" xfId="19" applyFont="1" applyBorder="1" applyAlignment="1">
      <alignment horizontal="left" vertical="top" wrapText="1"/>
    </xf>
    <xf numFmtId="168" fontId="68" fillId="0" borderId="7" xfId="22" applyNumberFormat="1" applyFont="1" applyBorder="1" applyAlignment="1">
      <alignment horizontal="right" vertical="top" wrapText="1"/>
    </xf>
    <xf numFmtId="0" fontId="29" fillId="0" borderId="4" xfId="22" applyFont="1" applyBorder="1" applyAlignment="1">
      <alignment vertical="top" wrapText="1"/>
    </xf>
    <xf numFmtId="4" fontId="29" fillId="0" borderId="4" xfId="22" applyNumberFormat="1" applyFont="1" applyBorder="1" applyAlignment="1">
      <alignment horizontal="right" vertical="top" wrapText="1"/>
    </xf>
    <xf numFmtId="178" fontId="68" fillId="0" borderId="4" xfId="25" applyFont="1" applyFill="1" applyBorder="1" applyAlignment="1">
      <alignment horizontal="right" vertical="top" wrapText="1"/>
    </xf>
    <xf numFmtId="0" fontId="29" fillId="0" borderId="0" xfId="19">
      <alignment horizontal="left" vertical="top"/>
    </xf>
    <xf numFmtId="0" fontId="70" fillId="0" borderId="1" xfId="22" applyFont="1" applyBorder="1"/>
    <xf numFmtId="0" fontId="72" fillId="0" borderId="0" xfId="22" applyFont="1" applyAlignment="1">
      <alignment horizontal="center"/>
    </xf>
    <xf numFmtId="43" fontId="68" fillId="0" borderId="0" xfId="9" applyFont="1" applyAlignment="1">
      <alignment horizontal="left" vertical="top" wrapText="1"/>
    </xf>
    <xf numFmtId="0" fontId="30" fillId="0" borderId="0" xfId="17" applyFont="1"/>
    <xf numFmtId="0" fontId="30" fillId="0" borderId="1" xfId="17" applyFont="1" applyBorder="1" applyAlignment="1">
      <alignment horizontal="center" wrapText="1"/>
    </xf>
    <xf numFmtId="0" fontId="39" fillId="0" borderId="4" xfId="17" applyFont="1" applyBorder="1" applyAlignment="1">
      <alignment horizontal="center" vertical="center"/>
    </xf>
    <xf numFmtId="0" fontId="39" fillId="0" borderId="4" xfId="17" applyFont="1" applyBorder="1" applyAlignment="1">
      <alignment horizontal="center" vertical="center" wrapText="1"/>
    </xf>
    <xf numFmtId="0" fontId="39" fillId="0" borderId="0" xfId="17" applyFont="1" applyAlignment="1">
      <alignment horizontal="center" vertical="center"/>
    </xf>
    <xf numFmtId="0" fontId="30" fillId="0" borderId="0" xfId="17" applyFont="1" applyAlignment="1">
      <alignment horizontal="center" vertical="center"/>
    </xf>
    <xf numFmtId="0" fontId="30" fillId="0" borderId="4" xfId="17" applyFont="1" applyBorder="1" applyAlignment="1">
      <alignment horizontal="center" vertical="center"/>
    </xf>
    <xf numFmtId="0" fontId="30" fillId="0" borderId="4" xfId="17" applyFont="1" applyBorder="1" applyAlignment="1">
      <alignment horizontal="center" vertical="center" wrapText="1"/>
    </xf>
    <xf numFmtId="49" fontId="30" fillId="0" borderId="4" xfId="17" applyNumberFormat="1" applyFont="1" applyBorder="1" applyAlignment="1">
      <alignment horizontal="center" vertical="center"/>
    </xf>
    <xf numFmtId="0" fontId="30" fillId="0" borderId="4" xfId="17" applyFont="1" applyBorder="1" applyAlignment="1">
      <alignment horizontal="left" vertical="center" wrapText="1"/>
    </xf>
    <xf numFmtId="0" fontId="30" fillId="0" borderId="4" xfId="17" applyFont="1" applyBorder="1"/>
    <xf numFmtId="0" fontId="30" fillId="0" borderId="4" xfId="17" applyFont="1" applyBorder="1" applyAlignment="1">
      <alignment wrapText="1"/>
    </xf>
    <xf numFmtId="4" fontId="30" fillId="0" borderId="4" xfId="17" applyNumberFormat="1" applyFont="1" applyBorder="1" applyAlignment="1">
      <alignment horizontal="center" vertical="center"/>
    </xf>
    <xf numFmtId="49" fontId="39" fillId="0" borderId="4" xfId="17" applyNumberFormat="1" applyFont="1" applyBorder="1" applyAlignment="1">
      <alignment horizontal="center" vertical="center"/>
    </xf>
    <xf numFmtId="0" fontId="39" fillId="0" borderId="4" xfId="17" applyFont="1" applyBorder="1" applyAlignment="1">
      <alignment vertical="center" wrapText="1"/>
    </xf>
    <xf numFmtId="4" fontId="39" fillId="0" borderId="4" xfId="17" applyNumberFormat="1" applyFont="1" applyBorder="1" applyAlignment="1">
      <alignment horizontal="center" vertical="center"/>
    </xf>
    <xf numFmtId="0" fontId="39" fillId="0" borderId="4" xfId="17" applyFont="1" applyBorder="1" applyAlignment="1">
      <alignment wrapText="1"/>
    </xf>
    <xf numFmtId="0" fontId="39" fillId="0" borderId="0" xfId="17" applyFont="1"/>
    <xf numFmtId="4" fontId="39" fillId="0" borderId="0" xfId="17" applyNumberFormat="1" applyFont="1"/>
    <xf numFmtId="0" fontId="30" fillId="0" borderId="4" xfId="17" applyFont="1" applyBorder="1" applyAlignment="1">
      <alignment vertical="center" wrapText="1"/>
    </xf>
    <xf numFmtId="178" fontId="30" fillId="0" borderId="4" xfId="25" applyFont="1" applyBorder="1" applyAlignment="1">
      <alignment horizontal="center" vertical="center"/>
    </xf>
    <xf numFmtId="2" fontId="30" fillId="0" borderId="0" xfId="17" applyNumberFormat="1" applyFont="1"/>
    <xf numFmtId="0" fontId="39" fillId="0" borderId="4" xfId="17" applyFont="1" applyBorder="1" applyAlignment="1">
      <alignment horizontal="right" wrapText="1"/>
    </xf>
    <xf numFmtId="0" fontId="30" fillId="0" borderId="0" xfId="17" applyFont="1" applyAlignment="1">
      <alignment horizontal="right" wrapText="1"/>
    </xf>
    <xf numFmtId="0" fontId="30" fillId="0" borderId="0" xfId="17" applyFont="1" applyAlignment="1">
      <alignment wrapText="1"/>
    </xf>
    <xf numFmtId="0" fontId="30" fillId="0" borderId="1" xfId="17" applyFont="1" applyBorder="1"/>
    <xf numFmtId="49" fontId="20" fillId="0" borderId="10" xfId="1" applyNumberFormat="1" applyFont="1" applyBorder="1" applyAlignment="1">
      <alignment horizontal="center" vertical="center" wrapText="1"/>
    </xf>
    <xf numFmtId="0" fontId="5" fillId="0" borderId="0" xfId="5" applyFont="1" applyAlignment="1">
      <alignment horizontal="right"/>
    </xf>
    <xf numFmtId="0" fontId="3" fillId="0" borderId="0" xfId="5" applyFont="1" applyAlignment="1">
      <alignment horizontal="right" vertical="top" wrapText="1"/>
    </xf>
    <xf numFmtId="0" fontId="5" fillId="0" borderId="0" xfId="5" applyFont="1" applyAlignment="1">
      <alignment horizontal="center"/>
    </xf>
    <xf numFmtId="0" fontId="15" fillId="0" borderId="0" xfId="5" applyFont="1"/>
    <xf numFmtId="0" fontId="9" fillId="0" borderId="0" xfId="5" applyFont="1" applyAlignment="1">
      <alignment horizontal="center"/>
    </xf>
    <xf numFmtId="0" fontId="5" fillId="0" borderId="0" xfId="5" applyFont="1" applyAlignment="1">
      <alignment wrapText="1"/>
    </xf>
    <xf numFmtId="0" fontId="5" fillId="0" borderId="0" xfId="5" applyFont="1" applyAlignment="1">
      <alignment horizontal="center" wrapText="1"/>
    </xf>
    <xf numFmtId="0" fontId="8" fillId="0" borderId="0" xfId="5" applyFont="1" applyAlignment="1">
      <alignment vertical="top"/>
    </xf>
    <xf numFmtId="0" fontId="8" fillId="0" borderId="0" xfId="5" applyFont="1" applyAlignment="1">
      <alignment horizontal="center"/>
    </xf>
    <xf numFmtId="0" fontId="8" fillId="0" borderId="0" xfId="5" applyFont="1"/>
    <xf numFmtId="0" fontId="15" fillId="0" borderId="0" xfId="5" applyFont="1" applyAlignment="1">
      <alignment horizontal="left"/>
    </xf>
    <xf numFmtId="0" fontId="3" fillId="0" borderId="14" xfId="5" applyFont="1" applyBorder="1" applyAlignment="1">
      <alignment horizontal="left" wrapText="1"/>
    </xf>
    <xf numFmtId="0" fontId="18" fillId="0" borderId="0" xfId="5" applyFont="1" applyAlignment="1">
      <alignment horizontal="left" wrapText="1"/>
    </xf>
    <xf numFmtId="0" fontId="18" fillId="0" borderId="0" xfId="5" applyFont="1" applyAlignment="1">
      <alignment horizontal="center" wrapText="1"/>
    </xf>
    <xf numFmtId="0" fontId="18" fillId="0" borderId="0" xfId="5" applyFont="1" applyAlignment="1">
      <alignment wrapText="1"/>
    </xf>
    <xf numFmtId="0" fontId="17" fillId="0" borderId="0" xfId="5" applyFont="1" applyAlignment="1">
      <alignment horizontal="left" vertical="center" wrapText="1"/>
    </xf>
    <xf numFmtId="0" fontId="18" fillId="0" borderId="0" xfId="5" applyFont="1" applyAlignment="1">
      <alignment horizontal="right" vertical="top" wrapText="1"/>
    </xf>
    <xf numFmtId="0" fontId="18" fillId="0" borderId="0" xfId="5" applyFont="1" applyAlignment="1">
      <alignment horizontal="left" vertical="top" wrapText="1"/>
    </xf>
    <xf numFmtId="0" fontId="6" fillId="0" borderId="4" xfId="5" applyFont="1" applyBorder="1"/>
    <xf numFmtId="4" fontId="6" fillId="0" borderId="4" xfId="5" applyNumberFormat="1" applyFont="1" applyBorder="1" applyAlignment="1">
      <alignment horizontal="right" vertical="top"/>
    </xf>
    <xf numFmtId="0" fontId="6" fillId="0" borderId="0" xfId="5" applyFont="1" applyAlignment="1">
      <alignment horizontal="right" vertical="top" wrapText="1"/>
    </xf>
    <xf numFmtId="0" fontId="15" fillId="0" borderId="0" xfId="5" applyFont="1" applyAlignment="1">
      <alignment horizontal="right" vertical="top" wrapText="1"/>
    </xf>
    <xf numFmtId="174" fontId="20" fillId="0" borderId="0" xfId="2" applyNumberFormat="1" applyFont="1" applyAlignment="1">
      <alignment horizontal="right" vertical="center"/>
    </xf>
    <xf numFmtId="167" fontId="20" fillId="0" borderId="0" xfId="2" applyNumberFormat="1" applyFont="1" applyAlignment="1">
      <alignment horizontal="right" vertical="center"/>
    </xf>
    <xf numFmtId="174" fontId="13" fillId="0" borderId="0" xfId="2" applyNumberFormat="1"/>
    <xf numFmtId="167" fontId="13" fillId="0" borderId="0" xfId="2" applyNumberFormat="1"/>
    <xf numFmtId="179" fontId="75" fillId="0" borderId="0" xfId="2" applyNumberFormat="1" applyFont="1"/>
    <xf numFmtId="174" fontId="20" fillId="0" borderId="0" xfId="2" applyNumberFormat="1" applyFont="1"/>
    <xf numFmtId="174" fontId="20" fillId="0" borderId="4" xfId="1" applyNumberFormat="1" applyFont="1" applyBorder="1" applyAlignment="1">
      <alignment horizontal="center" vertical="center" wrapText="1"/>
    </xf>
    <xf numFmtId="0" fontId="21" fillId="3" borderId="4" xfId="6" applyFont="1" applyFill="1" applyBorder="1" applyAlignment="1">
      <alignment horizontal="left" vertical="center" wrapText="1"/>
    </xf>
    <xf numFmtId="0" fontId="20" fillId="4" borderId="4" xfId="6" applyFont="1" applyFill="1" applyBorder="1" applyAlignment="1">
      <alignment horizontal="left" vertical="center" wrapText="1"/>
    </xf>
    <xf numFmtId="0" fontId="20" fillId="0" borderId="5" xfId="6" applyFont="1" applyBorder="1" applyAlignment="1">
      <alignment horizontal="left" vertical="center" wrapText="1"/>
    </xf>
    <xf numFmtId="0" fontId="20" fillId="0" borderId="6" xfId="6" applyFont="1" applyBorder="1" applyAlignment="1">
      <alignment horizontal="left" vertical="center" wrapText="1"/>
    </xf>
    <xf numFmtId="0" fontId="20" fillId="0" borderId="4" xfId="6" applyFont="1" applyBorder="1" applyAlignment="1">
      <alignment horizontal="left" vertical="center" wrapText="1"/>
    </xf>
    <xf numFmtId="0" fontId="23" fillId="0" borderId="4" xfId="6" applyFont="1" applyBorder="1" applyAlignment="1">
      <alignment horizontal="left" vertical="center" wrapText="1"/>
    </xf>
    <xf numFmtId="0" fontId="23" fillId="0" borderId="5" xfId="6" applyFont="1" applyBorder="1" applyAlignment="1">
      <alignment horizontal="left" vertical="center" wrapText="1"/>
    </xf>
    <xf numFmtId="0" fontId="23" fillId="0" borderId="6" xfId="6" applyFont="1" applyBorder="1" applyAlignment="1">
      <alignment horizontal="left" vertical="center" wrapText="1"/>
    </xf>
    <xf numFmtId="0" fontId="21" fillId="3" borderId="5" xfId="6" applyFont="1" applyFill="1" applyBorder="1" applyAlignment="1">
      <alignment horizontal="left" vertical="center" wrapText="1"/>
    </xf>
    <xf numFmtId="0" fontId="21" fillId="3" borderId="3" xfId="6" applyFont="1" applyFill="1" applyBorder="1" applyAlignment="1">
      <alignment horizontal="left" vertical="center" wrapText="1"/>
    </xf>
    <xf numFmtId="0" fontId="21" fillId="3" borderId="6" xfId="6" applyFont="1" applyFill="1" applyBorder="1" applyAlignment="1">
      <alignment horizontal="left" vertical="center" wrapText="1"/>
    </xf>
    <xf numFmtId="49" fontId="20" fillId="0" borderId="16" xfId="6" applyNumberFormat="1" applyFont="1" applyBorder="1" applyAlignment="1">
      <alignment horizontal="center" vertical="center" wrapText="1"/>
    </xf>
    <xf numFmtId="49" fontId="20" fillId="0" borderId="17" xfId="6" applyNumberFormat="1" applyFont="1" applyBorder="1" applyAlignment="1">
      <alignment horizontal="center" vertical="center" wrapText="1"/>
    </xf>
    <xf numFmtId="49" fontId="20" fillId="0" borderId="18" xfId="6" applyNumberFormat="1" applyFont="1" applyBorder="1" applyAlignment="1">
      <alignment horizontal="center" vertical="center" wrapText="1"/>
    </xf>
    <xf numFmtId="49" fontId="20" fillId="0" borderId="19" xfId="6" applyNumberFormat="1" applyFont="1" applyBorder="1" applyAlignment="1">
      <alignment horizontal="center" vertical="center" wrapText="1"/>
    </xf>
    <xf numFmtId="0" fontId="20" fillId="0" borderId="5" xfId="6" applyFont="1" applyBorder="1" applyAlignment="1">
      <alignment horizontal="center" vertical="center" wrapText="1"/>
    </xf>
    <xf numFmtId="0" fontId="20" fillId="0" borderId="3" xfId="6" applyFont="1" applyBorder="1" applyAlignment="1">
      <alignment horizontal="center" vertical="center" wrapText="1"/>
    </xf>
    <xf numFmtId="0" fontId="20" fillId="0" borderId="6" xfId="6" applyFont="1" applyBorder="1" applyAlignment="1">
      <alignment horizontal="center" vertical="center" wrapText="1"/>
    </xf>
    <xf numFmtId="0" fontId="20" fillId="0" borderId="7" xfId="6" applyFont="1" applyBorder="1" applyAlignment="1">
      <alignment horizontal="center" vertical="center" wrapText="1"/>
    </xf>
    <xf numFmtId="0" fontId="20" fillId="0" borderId="8" xfId="6" applyFont="1" applyBorder="1" applyAlignment="1">
      <alignment horizontal="center" vertical="center" wrapText="1"/>
    </xf>
    <xf numFmtId="0" fontId="20" fillId="0" borderId="5" xfId="7" applyFont="1" applyBorder="1" applyAlignment="1">
      <alignment horizontal="center" wrapText="1"/>
    </xf>
    <xf numFmtId="0" fontId="20" fillId="0" borderId="6" xfId="7" applyFont="1" applyBorder="1" applyAlignment="1">
      <alignment horizontal="center" wrapText="1"/>
    </xf>
    <xf numFmtId="0" fontId="21" fillId="0" borderId="0" xfId="1" applyFont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17" fillId="0" borderId="5" xfId="5" applyFont="1" applyBorder="1" applyAlignment="1">
      <alignment horizontal="left" vertical="center" wrapText="1"/>
    </xf>
    <xf numFmtId="0" fontId="17" fillId="0" borderId="3" xfId="5" applyFont="1" applyBorder="1" applyAlignment="1">
      <alignment horizontal="left" vertical="center" wrapText="1"/>
    </xf>
    <xf numFmtId="0" fontId="17" fillId="0" borderId="6" xfId="5" applyFont="1" applyBorder="1" applyAlignment="1">
      <alignment horizontal="left" vertical="center" wrapText="1"/>
    </xf>
    <xf numFmtId="0" fontId="6" fillId="0" borderId="5" xfId="5" applyFont="1" applyBorder="1" applyAlignment="1">
      <alignment horizontal="right" vertical="top" wrapText="1"/>
    </xf>
    <xf numFmtId="0" fontId="6" fillId="0" borderId="6" xfId="5" applyFont="1" applyBorder="1" applyAlignment="1">
      <alignment horizontal="right" vertical="top" wrapText="1"/>
    </xf>
    <xf numFmtId="0" fontId="15" fillId="0" borderId="5" xfId="5" applyFont="1" applyBorder="1" applyAlignment="1">
      <alignment horizontal="right" vertical="top" wrapText="1"/>
    </xf>
    <xf numFmtId="0" fontId="15" fillId="0" borderId="6" xfId="5" applyFont="1" applyBorder="1" applyAlignment="1">
      <alignment horizontal="right" vertical="top" wrapText="1"/>
    </xf>
    <xf numFmtId="0" fontId="3" fillId="0" borderId="7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top"/>
    </xf>
    <xf numFmtId="0" fontId="5" fillId="0" borderId="0" xfId="5" applyFont="1" applyAlignment="1">
      <alignment wrapText="1"/>
    </xf>
    <xf numFmtId="0" fontId="3" fillId="0" borderId="1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16" fillId="0" borderId="0" xfId="5" applyFont="1" applyAlignment="1">
      <alignment horizontal="center"/>
    </xf>
    <xf numFmtId="0" fontId="5" fillId="0" borderId="0" xfId="5" applyFont="1" applyAlignment="1">
      <alignment horizontal="center" vertical="center" wrapText="1"/>
    </xf>
    <xf numFmtId="0" fontId="20" fillId="2" borderId="0" xfId="2" applyFont="1" applyFill="1" applyAlignment="1">
      <alignment horizontal="center" vertical="center" wrapText="1"/>
    </xf>
    <xf numFmtId="0" fontId="20" fillId="0" borderId="0" xfId="2" applyFont="1" applyAlignment="1">
      <alignment horizontal="left" wrapText="1"/>
    </xf>
    <xf numFmtId="0" fontId="30" fillId="0" borderId="0" xfId="10" applyFont="1" applyAlignment="1">
      <alignment wrapText="1"/>
    </xf>
    <xf numFmtId="49" fontId="8" fillId="0" borderId="0" xfId="11" applyNumberFormat="1" applyFont="1" applyAlignment="1">
      <alignment horizontal="center" vertical="center"/>
    </xf>
    <xf numFmtId="0" fontId="3" fillId="0" borderId="5" xfId="11" applyFont="1" applyBorder="1" applyAlignment="1">
      <alignment horizontal="left" vertical="top" wrapText="1"/>
    </xf>
    <xf numFmtId="0" fontId="3" fillId="0" borderId="3" xfId="11" applyFont="1" applyBorder="1" applyAlignment="1">
      <alignment horizontal="left" vertical="top" wrapText="1"/>
    </xf>
    <xf numFmtId="0" fontId="3" fillId="0" borderId="6" xfId="11" applyFont="1" applyBorder="1" applyAlignment="1">
      <alignment horizontal="left" vertical="top" wrapText="1"/>
    </xf>
    <xf numFmtId="49" fontId="6" fillId="0" borderId="5" xfId="11" applyNumberFormat="1" applyFont="1" applyBorder="1" applyAlignment="1">
      <alignment horizontal="left" vertical="top" wrapText="1"/>
    </xf>
    <xf numFmtId="49" fontId="6" fillId="0" borderId="3" xfId="11" applyNumberFormat="1" applyFont="1" applyBorder="1" applyAlignment="1">
      <alignment horizontal="left" vertical="top" wrapText="1"/>
    </xf>
    <xf numFmtId="49" fontId="6" fillId="0" borderId="6" xfId="11" applyNumberFormat="1" applyFont="1" applyBorder="1" applyAlignment="1">
      <alignment horizontal="left" vertical="top" wrapText="1"/>
    </xf>
    <xf numFmtId="0" fontId="12" fillId="0" borderId="4" xfId="11" applyFont="1" applyBorder="1" applyAlignment="1">
      <alignment horizontal="left" vertical="center" wrapText="1"/>
    </xf>
    <xf numFmtId="49" fontId="10" fillId="0" borderId="7" xfId="11" applyNumberFormat="1" applyFont="1" applyBorder="1" applyAlignment="1">
      <alignment horizontal="center" vertical="center" wrapText="1"/>
    </xf>
    <xf numFmtId="49" fontId="10" fillId="0" borderId="8" xfId="11" applyNumberFormat="1" applyFont="1" applyBorder="1" applyAlignment="1">
      <alignment horizontal="center" vertical="center" wrapText="1"/>
    </xf>
    <xf numFmtId="49" fontId="10" fillId="0" borderId="4" xfId="11" applyNumberFormat="1" applyFont="1" applyBorder="1" applyAlignment="1">
      <alignment horizontal="center" vertical="center" wrapText="1"/>
    </xf>
    <xf numFmtId="49" fontId="10" fillId="0" borderId="4" xfId="11" applyNumberFormat="1" applyFont="1" applyBorder="1" applyAlignment="1">
      <alignment horizontal="center" vertical="center"/>
    </xf>
    <xf numFmtId="0" fontId="5" fillId="0" borderId="1" xfId="11" applyFont="1" applyBorder="1" applyAlignment="1">
      <alignment horizontal="left" wrapText="1"/>
    </xf>
    <xf numFmtId="0" fontId="5" fillId="0" borderId="0" xfId="11" applyFont="1" applyAlignment="1">
      <alignment horizontal="left" wrapText="1"/>
    </xf>
    <xf numFmtId="49" fontId="10" fillId="0" borderId="5" xfId="11" applyNumberFormat="1" applyFont="1" applyBorder="1" applyAlignment="1">
      <alignment horizontal="center" vertical="center" wrapText="1"/>
    </xf>
    <xf numFmtId="49" fontId="10" fillId="0" borderId="6" xfId="11" applyNumberFormat="1" applyFont="1" applyBorder="1" applyAlignment="1">
      <alignment horizontal="center" vertical="center" wrapText="1"/>
    </xf>
    <xf numFmtId="49" fontId="7" fillId="2" borderId="1" xfId="11" applyNumberFormat="1" applyFont="1" applyFill="1" applyBorder="1" applyAlignment="1">
      <alignment horizontal="center" wrapText="1"/>
    </xf>
    <xf numFmtId="0" fontId="8" fillId="0" borderId="2" xfId="11" applyFont="1" applyBorder="1" applyAlignment="1">
      <alignment horizontal="center" vertical="top"/>
    </xf>
    <xf numFmtId="49" fontId="9" fillId="0" borderId="1" xfId="11" applyNumberFormat="1" applyFont="1" applyBorder="1" applyAlignment="1">
      <alignment horizontal="center"/>
    </xf>
    <xf numFmtId="49" fontId="8" fillId="0" borderId="2" xfId="11" applyNumberFormat="1" applyFont="1" applyBorder="1" applyAlignment="1">
      <alignment horizontal="center" vertical="top"/>
    </xf>
    <xf numFmtId="0" fontId="7" fillId="0" borderId="1" xfId="11" applyFont="1" applyBorder="1" applyAlignment="1">
      <alignment horizontal="center" wrapText="1"/>
    </xf>
    <xf numFmtId="49" fontId="6" fillId="0" borderId="0" xfId="11" applyNumberFormat="1" applyFont="1" applyAlignment="1">
      <alignment horizontal="center" vertical="top"/>
    </xf>
    <xf numFmtId="49" fontId="3" fillId="0" borderId="0" xfId="11" applyNumberFormat="1" applyFont="1" applyAlignment="1">
      <alignment horizontal="left" vertical="top"/>
    </xf>
    <xf numFmtId="49" fontId="3" fillId="0" borderId="0" xfId="11" applyNumberFormat="1" applyFont="1" applyAlignment="1">
      <alignment vertical="top" wrapText="1"/>
    </xf>
    <xf numFmtId="49" fontId="3" fillId="0" borderId="0" xfId="11" applyNumberFormat="1" applyFont="1" applyAlignment="1">
      <alignment horizontal="left" vertical="top" wrapText="1"/>
    </xf>
    <xf numFmtId="49" fontId="3" fillId="0" borderId="5" xfId="11" applyNumberFormat="1" applyFont="1" applyBorder="1" applyAlignment="1">
      <alignment horizontal="left" vertical="top" wrapText="1"/>
    </xf>
    <xf numFmtId="49" fontId="3" fillId="0" borderId="3" xfId="11" applyNumberFormat="1" applyFont="1" applyBorder="1" applyAlignment="1">
      <alignment horizontal="left" vertical="top" wrapText="1"/>
    </xf>
    <xf numFmtId="49" fontId="3" fillId="0" borderId="6" xfId="11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49" fontId="6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8" fillId="0" borderId="0" xfId="5" applyNumberFormat="1" applyFont="1" applyAlignment="1">
      <alignment horizontal="center" vertical="center"/>
    </xf>
    <xf numFmtId="49" fontId="3" fillId="0" borderId="5" xfId="5" applyNumberFormat="1" applyFont="1" applyBorder="1" applyAlignment="1">
      <alignment horizontal="left" vertical="top" wrapText="1"/>
    </xf>
    <xf numFmtId="49" fontId="3" fillId="0" borderId="3" xfId="5" applyNumberFormat="1" applyFont="1" applyBorder="1" applyAlignment="1">
      <alignment horizontal="left" vertical="top" wrapText="1"/>
    </xf>
    <xf numFmtId="49" fontId="3" fillId="0" borderId="6" xfId="5" applyNumberFormat="1" applyFont="1" applyBorder="1" applyAlignment="1">
      <alignment horizontal="left" vertical="top" wrapText="1"/>
    </xf>
    <xf numFmtId="49" fontId="6" fillId="0" borderId="5" xfId="5" applyNumberFormat="1" applyFont="1" applyBorder="1" applyAlignment="1">
      <alignment horizontal="left" vertical="top" wrapText="1"/>
    </xf>
    <xf numFmtId="49" fontId="6" fillId="0" borderId="3" xfId="5" applyNumberFormat="1" applyFont="1" applyBorder="1" applyAlignment="1">
      <alignment horizontal="left" vertical="top" wrapText="1"/>
    </xf>
    <xf numFmtId="49" fontId="6" fillId="0" borderId="6" xfId="5" applyNumberFormat="1" applyFont="1" applyBorder="1" applyAlignment="1">
      <alignment horizontal="left" vertical="top" wrapText="1"/>
    </xf>
    <xf numFmtId="0" fontId="3" fillId="0" borderId="5" xfId="5" applyFont="1" applyBorder="1" applyAlignment="1">
      <alignment horizontal="left" vertical="top" wrapText="1"/>
    </xf>
    <xf numFmtId="0" fontId="3" fillId="0" borderId="3" xfId="5" applyFont="1" applyBorder="1" applyAlignment="1">
      <alignment horizontal="left" vertical="top" wrapText="1"/>
    </xf>
    <xf numFmtId="0" fontId="3" fillId="0" borderId="6" xfId="5" applyFont="1" applyBorder="1" applyAlignment="1">
      <alignment horizontal="left" vertical="top" wrapText="1"/>
    </xf>
    <xf numFmtId="0" fontId="12" fillId="0" borderId="4" xfId="5" applyFont="1" applyBorder="1" applyAlignment="1">
      <alignment horizontal="left" vertical="center" wrapText="1"/>
    </xf>
    <xf numFmtId="49" fontId="10" fillId="0" borderId="7" xfId="5" applyNumberFormat="1" applyFont="1" applyBorder="1" applyAlignment="1">
      <alignment horizontal="center" vertical="center" wrapText="1"/>
    </xf>
    <xf numFmtId="49" fontId="10" fillId="0" borderId="8" xfId="5" applyNumberFormat="1" applyFont="1" applyBorder="1" applyAlignment="1">
      <alignment horizontal="center" vertical="center" wrapText="1"/>
    </xf>
    <xf numFmtId="49" fontId="10" fillId="0" borderId="4" xfId="5" applyNumberFormat="1" applyFont="1" applyBorder="1" applyAlignment="1">
      <alignment horizontal="center" vertical="center" wrapText="1"/>
    </xf>
    <xf numFmtId="49" fontId="10" fillId="0" borderId="4" xfId="5" applyNumberFormat="1" applyFont="1" applyBorder="1" applyAlignment="1">
      <alignment horizontal="center" vertical="center"/>
    </xf>
    <xf numFmtId="0" fontId="5" fillId="0" borderId="1" xfId="5" applyFont="1" applyBorder="1" applyAlignment="1">
      <alignment horizontal="left" wrapText="1"/>
    </xf>
    <xf numFmtId="0" fontId="5" fillId="0" borderId="0" xfId="5" applyFont="1" applyAlignment="1">
      <alignment horizontal="left" wrapText="1"/>
    </xf>
    <xf numFmtId="49" fontId="10" fillId="0" borderId="5" xfId="5" applyNumberFormat="1" applyFont="1" applyBorder="1" applyAlignment="1">
      <alignment horizontal="center" vertical="center" wrapText="1"/>
    </xf>
    <xf numFmtId="49" fontId="10" fillId="0" borderId="6" xfId="5" applyNumberFormat="1" applyFont="1" applyBorder="1" applyAlignment="1">
      <alignment horizontal="center" vertical="center" wrapText="1"/>
    </xf>
    <xf numFmtId="49" fontId="7" fillId="2" borderId="1" xfId="5" applyNumberFormat="1" applyFont="1" applyFill="1" applyBorder="1" applyAlignment="1">
      <alignment horizontal="center" wrapText="1"/>
    </xf>
    <xf numFmtId="49" fontId="9" fillId="0" borderId="1" xfId="5" applyNumberFormat="1" applyFont="1" applyBorder="1" applyAlignment="1">
      <alignment horizontal="center"/>
    </xf>
    <xf numFmtId="49" fontId="8" fillId="0" borderId="2" xfId="5" applyNumberFormat="1" applyFont="1" applyBorder="1" applyAlignment="1">
      <alignment horizontal="center" vertical="top"/>
    </xf>
    <xf numFmtId="0" fontId="7" fillId="0" borderId="1" xfId="5" applyFont="1" applyBorder="1" applyAlignment="1">
      <alignment horizontal="center" wrapText="1"/>
    </xf>
    <xf numFmtId="49" fontId="6" fillId="0" borderId="0" xfId="5" applyNumberFormat="1" applyFont="1" applyAlignment="1">
      <alignment horizontal="center" vertical="top"/>
    </xf>
    <xf numFmtId="49" fontId="3" fillId="0" borderId="0" xfId="5" applyNumberFormat="1" applyFont="1" applyAlignment="1">
      <alignment horizontal="left" vertical="top"/>
    </xf>
    <xf numFmtId="49" fontId="3" fillId="0" borderId="0" xfId="5" applyNumberFormat="1" applyFont="1" applyAlignment="1">
      <alignment vertical="top" wrapText="1"/>
    </xf>
    <xf numFmtId="49" fontId="3" fillId="0" borderId="0" xfId="5" applyNumberFormat="1" applyFont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33" fillId="0" borderId="0" xfId="3" applyFont="1" applyAlignment="1">
      <alignment horizontal="center"/>
    </xf>
    <xf numFmtId="0" fontId="33" fillId="0" borderId="0" xfId="12" applyFont="1" applyAlignment="1">
      <alignment horizontal="center" wrapText="1"/>
    </xf>
    <xf numFmtId="0" fontId="34" fillId="2" borderId="0" xfId="12" applyFont="1" applyFill="1" applyAlignment="1">
      <alignment horizontal="center" vertical="center" wrapText="1"/>
    </xf>
    <xf numFmtId="0" fontId="47" fillId="0" borderId="25" xfId="3" applyFont="1" applyBorder="1" applyAlignment="1">
      <alignment horizontal="left" vertical="center" wrapText="1"/>
    </xf>
    <xf numFmtId="0" fontId="47" fillId="0" borderId="26" xfId="3" applyFont="1" applyBorder="1" applyAlignment="1">
      <alignment horizontal="left" vertical="center" wrapText="1"/>
    </xf>
    <xf numFmtId="0" fontId="47" fillId="0" borderId="30" xfId="3" applyFont="1" applyBorder="1" applyAlignment="1">
      <alignment horizontal="left" vertical="center" wrapText="1"/>
    </xf>
    <xf numFmtId="0" fontId="47" fillId="0" borderId="0" xfId="15" applyFont="1" applyAlignment="1">
      <alignment horizontal="left" vertical="center" wrapText="1"/>
    </xf>
    <xf numFmtId="4" fontId="47" fillId="0" borderId="25" xfId="3" applyNumberFormat="1" applyFont="1" applyBorder="1" applyAlignment="1">
      <alignment horizontal="center" vertical="center" wrapText="1"/>
    </xf>
    <xf numFmtId="4" fontId="47" fillId="0" borderId="30" xfId="3" applyNumberFormat="1" applyFont="1" applyBorder="1" applyAlignment="1">
      <alignment horizontal="center" vertical="center" wrapText="1"/>
    </xf>
    <xf numFmtId="0" fontId="47" fillId="0" borderId="25" xfId="3" applyFont="1" applyBorder="1" applyAlignment="1">
      <alignment vertical="center"/>
    </xf>
    <xf numFmtId="0" fontId="47" fillId="0" borderId="26" xfId="3" applyFont="1" applyBorder="1" applyAlignment="1">
      <alignment vertical="center"/>
    </xf>
    <xf numFmtId="0" fontId="47" fillId="0" borderId="27" xfId="3" applyFont="1" applyBorder="1" applyAlignment="1">
      <alignment vertical="center"/>
    </xf>
    <xf numFmtId="0" fontId="49" fillId="0" borderId="35" xfId="3" applyFont="1" applyBorder="1" applyAlignment="1">
      <alignment horizontal="center" vertical="center" wrapText="1"/>
    </xf>
    <xf numFmtId="0" fontId="49" fillId="0" borderId="26" xfId="3" applyFont="1" applyBorder="1" applyAlignment="1">
      <alignment horizontal="center" vertical="center" wrapText="1"/>
    </xf>
    <xf numFmtId="0" fontId="49" fillId="0" borderId="27" xfId="3" applyFont="1" applyBorder="1" applyAlignment="1">
      <alignment horizontal="center" vertical="center" wrapText="1"/>
    </xf>
    <xf numFmtId="4" fontId="47" fillId="3" borderId="25" xfId="3" applyNumberFormat="1" applyFont="1" applyFill="1" applyBorder="1" applyAlignment="1">
      <alignment horizontal="center" vertical="center" wrapText="1"/>
    </xf>
    <xf numFmtId="4" fontId="47" fillId="3" borderId="30" xfId="3" applyNumberFormat="1" applyFont="1" applyFill="1" applyBorder="1" applyAlignment="1">
      <alignment horizontal="center" vertical="center" wrapText="1"/>
    </xf>
    <xf numFmtId="0" fontId="47" fillId="0" borderId="30" xfId="3" applyFont="1" applyBorder="1" applyAlignment="1">
      <alignment vertical="center"/>
    </xf>
    <xf numFmtId="0" fontId="51" fillId="0" borderId="32" xfId="3" applyFont="1" applyBorder="1" applyAlignment="1">
      <alignment vertical="center" wrapText="1"/>
    </xf>
    <xf numFmtId="0" fontId="51" fillId="0" borderId="33" xfId="3" applyFont="1" applyBorder="1" applyAlignment="1">
      <alignment vertical="center" wrapText="1"/>
    </xf>
    <xf numFmtId="0" fontId="51" fillId="0" borderId="34" xfId="3" applyFont="1" applyBorder="1" applyAlignment="1">
      <alignment vertical="center" wrapText="1"/>
    </xf>
    <xf numFmtId="0" fontId="47" fillId="5" borderId="25" xfId="3" applyFont="1" applyFill="1" applyBorder="1" applyAlignment="1">
      <alignment vertical="center" wrapText="1"/>
    </xf>
    <xf numFmtId="0" fontId="47" fillId="5" borderId="26" xfId="3" applyFont="1" applyFill="1" applyBorder="1" applyAlignment="1">
      <alignment vertical="center" wrapText="1"/>
    </xf>
    <xf numFmtId="0" fontId="47" fillId="5" borderId="27" xfId="3" applyFont="1" applyFill="1" applyBorder="1" applyAlignment="1">
      <alignment vertical="center" wrapText="1"/>
    </xf>
    <xf numFmtId="0" fontId="47" fillId="5" borderId="25" xfId="3" applyFont="1" applyFill="1" applyBorder="1" applyAlignment="1">
      <alignment horizontal="left" vertical="center" wrapText="1"/>
    </xf>
    <xf numFmtId="0" fontId="47" fillId="5" borderId="26" xfId="3" applyFont="1" applyFill="1" applyBorder="1" applyAlignment="1">
      <alignment horizontal="left" vertical="center" wrapText="1"/>
    </xf>
    <xf numFmtId="0" fontId="47" fillId="5" borderId="30" xfId="3" applyFont="1" applyFill="1" applyBorder="1" applyAlignment="1">
      <alignment horizontal="left" vertical="center" wrapText="1"/>
    </xf>
    <xf numFmtId="0" fontId="44" fillId="0" borderId="0" xfId="3" applyFont="1" applyAlignment="1">
      <alignment horizontal="center" vertical="center"/>
    </xf>
    <xf numFmtId="0" fontId="45" fillId="0" borderId="0" xfId="3" applyFont="1" applyAlignment="1">
      <alignment horizontal="center" vertical="center"/>
    </xf>
    <xf numFmtId="0" fontId="46" fillId="0" borderId="23" xfId="3" applyFont="1" applyBorder="1" applyAlignment="1">
      <alignment horizontal="center" vertical="center" wrapText="1"/>
    </xf>
    <xf numFmtId="0" fontId="45" fillId="0" borderId="24" xfId="3" applyFont="1" applyBorder="1" applyAlignment="1">
      <alignment horizontal="center" vertical="center"/>
    </xf>
    <xf numFmtId="0" fontId="45" fillId="0" borderId="28" xfId="3" applyFont="1" applyBorder="1" applyAlignment="1">
      <alignment horizontal="center" vertical="center"/>
    </xf>
    <xf numFmtId="0" fontId="45" fillId="0" borderId="24" xfId="3" applyFont="1" applyBorder="1" applyAlignment="1">
      <alignment horizontal="center" vertical="center" wrapText="1"/>
    </xf>
    <xf numFmtId="0" fontId="45" fillId="0" borderId="28" xfId="3" applyFont="1" applyBorder="1" applyAlignment="1">
      <alignment horizontal="center" vertical="center" wrapText="1"/>
    </xf>
    <xf numFmtId="0" fontId="45" fillId="0" borderId="25" xfId="3" applyFont="1" applyBorder="1" applyAlignment="1">
      <alignment horizontal="center" vertical="center" wrapText="1"/>
    </xf>
    <xf numFmtId="0" fontId="45" fillId="0" borderId="26" xfId="3" applyFont="1" applyBorder="1" applyAlignment="1">
      <alignment horizontal="center" vertical="center" wrapText="1"/>
    </xf>
    <xf numFmtId="0" fontId="45" fillId="0" borderId="27" xfId="3" applyFont="1" applyBorder="1" applyAlignment="1">
      <alignment horizontal="center" vertical="center" wrapText="1"/>
    </xf>
    <xf numFmtId="0" fontId="45" fillId="0" borderId="30" xfId="3" applyFont="1" applyBorder="1" applyAlignment="1">
      <alignment horizontal="center" vertical="center" wrapText="1"/>
    </xf>
    <xf numFmtId="0" fontId="54" fillId="0" borderId="1" xfId="17" applyFont="1" applyBorder="1" applyAlignment="1">
      <alignment horizontal="center"/>
    </xf>
    <xf numFmtId="0" fontId="63" fillId="0" borderId="2" xfId="17" applyFont="1" applyBorder="1" applyAlignment="1">
      <alignment horizontal="center"/>
    </xf>
    <xf numFmtId="0" fontId="55" fillId="0" borderId="2" xfId="17" applyFont="1" applyBorder="1" applyAlignment="1">
      <alignment horizontal="center"/>
    </xf>
    <xf numFmtId="0" fontId="54" fillId="0" borderId="4" xfId="10" applyFont="1" applyBorder="1" applyAlignment="1">
      <alignment horizontal="left" vertical="top" wrapText="1"/>
    </xf>
    <xf numFmtId="0" fontId="55" fillId="0" borderId="4" xfId="10" applyFont="1" applyBorder="1" applyAlignment="1">
      <alignment vertical="top" wrapText="1"/>
    </xf>
    <xf numFmtId="0" fontId="54" fillId="0" borderId="0" xfId="17" applyFont="1" applyAlignment="1">
      <alignment horizontal="left" vertical="top"/>
    </xf>
    <xf numFmtId="0" fontId="56" fillId="0" borderId="4" xfId="17" applyFont="1" applyBorder="1" applyAlignment="1">
      <alignment horizontal="left" vertical="top" wrapText="1"/>
    </xf>
    <xf numFmtId="0" fontId="61" fillId="0" borderId="4" xfId="17" applyFont="1" applyBorder="1" applyAlignment="1">
      <alignment vertical="top" wrapText="1"/>
    </xf>
    <xf numFmtId="0" fontId="54" fillId="0" borderId="4" xfId="17" applyFont="1" applyBorder="1" applyAlignment="1">
      <alignment horizontal="left" vertical="top" wrapText="1"/>
    </xf>
    <xf numFmtId="0" fontId="55" fillId="0" borderId="4" xfId="17" applyFont="1" applyBorder="1" applyAlignment="1">
      <alignment vertical="top" wrapText="1"/>
    </xf>
    <xf numFmtId="0" fontId="61" fillId="0" borderId="4" xfId="17" applyFont="1" applyBorder="1" applyAlignment="1">
      <alignment horizontal="left" vertical="top" wrapText="1"/>
    </xf>
    <xf numFmtId="0" fontId="54" fillId="0" borderId="4" xfId="20" applyFont="1" applyBorder="1" applyAlignment="1">
      <alignment horizontal="left" vertical="top" wrapText="1"/>
    </xf>
    <xf numFmtId="0" fontId="55" fillId="0" borderId="4" xfId="20" applyFont="1" applyBorder="1" applyAlignment="1">
      <alignment vertical="top" wrapText="1"/>
    </xf>
    <xf numFmtId="0" fontId="58" fillId="0" borderId="0" xfId="6" applyFont="1" applyAlignment="1">
      <alignment horizontal="center" vertical="top"/>
    </xf>
    <xf numFmtId="0" fontId="55" fillId="0" borderId="0" xfId="17" applyFont="1" applyAlignment="1">
      <alignment horizontal="center" vertical="top"/>
    </xf>
    <xf numFmtId="0" fontId="54" fillId="0" borderId="1" xfId="16" applyFont="1" applyBorder="1" applyAlignment="1">
      <alignment horizontal="left" vertical="top" wrapText="1"/>
    </xf>
    <xf numFmtId="0" fontId="54" fillId="2" borderId="1" xfId="6" applyFont="1" applyFill="1" applyBorder="1" applyAlignment="1">
      <alignment horizontal="center" vertical="top" wrapText="1"/>
    </xf>
    <xf numFmtId="0" fontId="58" fillId="0" borderId="2" xfId="6" applyFont="1" applyBorder="1" applyAlignment="1">
      <alignment horizontal="center" vertical="top"/>
    </xf>
    <xf numFmtId="0" fontId="56" fillId="0" borderId="0" xfId="6" applyFont="1" applyAlignment="1">
      <alignment horizontal="center" vertical="top"/>
    </xf>
    <xf numFmtId="0" fontId="57" fillId="0" borderId="1" xfId="17" applyFont="1" applyBorder="1" applyAlignment="1">
      <alignment horizontal="center" wrapText="1"/>
    </xf>
    <xf numFmtId="0" fontId="59" fillId="0" borderId="2" xfId="17" applyFont="1" applyBorder="1" applyAlignment="1">
      <alignment horizontal="center" vertical="top"/>
    </xf>
    <xf numFmtId="0" fontId="54" fillId="0" borderId="1" xfId="6" applyFont="1" applyBorder="1" applyAlignment="1">
      <alignment horizontal="center" vertical="top"/>
    </xf>
    <xf numFmtId="0" fontId="68" fillId="0" borderId="4" xfId="22" applyFont="1" applyBorder="1" applyAlignment="1">
      <alignment horizontal="left" vertical="top" wrapText="1"/>
    </xf>
    <xf numFmtId="0" fontId="39" fillId="0" borderId="4" xfId="22" applyFont="1" applyBorder="1" applyAlignment="1">
      <alignment vertical="top" wrapText="1"/>
    </xf>
    <xf numFmtId="0" fontId="72" fillId="0" borderId="2" xfId="22" applyFont="1" applyBorder="1" applyAlignment="1">
      <alignment horizontal="center"/>
    </xf>
    <xf numFmtId="0" fontId="70" fillId="0" borderId="2" xfId="22" applyFont="1" applyBorder="1" applyAlignment="1">
      <alignment horizontal="center"/>
    </xf>
    <xf numFmtId="0" fontId="29" fillId="0" borderId="4" xfId="20" applyFont="1" applyBorder="1" applyAlignment="1">
      <alignment horizontal="left" vertical="top" wrapText="1"/>
    </xf>
    <xf numFmtId="0" fontId="30" fillId="0" borderId="4" xfId="20" applyFont="1" applyBorder="1" applyAlignment="1">
      <alignment vertical="top" wrapText="1"/>
    </xf>
    <xf numFmtId="0" fontId="29" fillId="0" borderId="4" xfId="22" applyFont="1" applyBorder="1" applyAlignment="1">
      <alignment horizontal="left" vertical="top" wrapText="1"/>
    </xf>
    <xf numFmtId="0" fontId="30" fillId="0" borderId="4" xfId="22" applyFont="1" applyBorder="1" applyAlignment="1">
      <alignment vertical="top" wrapText="1"/>
    </xf>
    <xf numFmtId="0" fontId="21" fillId="0" borderId="4" xfId="22" applyFont="1" applyBorder="1" applyAlignment="1">
      <alignment horizontal="left" vertical="top" wrapText="1"/>
    </xf>
    <xf numFmtId="0" fontId="39" fillId="0" borderId="4" xfId="22" applyFont="1" applyBorder="1" applyAlignment="1">
      <alignment horizontal="left" vertical="top" wrapText="1"/>
    </xf>
    <xf numFmtId="0" fontId="68" fillId="0" borderId="0" xfId="16" applyFont="1">
      <alignment horizontal="center"/>
    </xf>
    <xf numFmtId="0" fontId="29" fillId="0" borderId="0" xfId="22" applyFont="1" applyAlignment="1">
      <alignment horizontal="center"/>
    </xf>
    <xf numFmtId="0" fontId="30" fillId="0" borderId="0" xfId="22" applyFont="1"/>
    <xf numFmtId="0" fontId="47" fillId="2" borderId="1" xfId="16" applyFont="1" applyFill="1" applyBorder="1" applyAlignment="1">
      <alignment horizontal="center" vertical="top" wrapText="1"/>
    </xf>
    <xf numFmtId="0" fontId="63" fillId="0" borderId="2" xfId="22" applyFont="1" applyBorder="1" applyAlignment="1">
      <alignment horizontal="center" vertical="top"/>
    </xf>
    <xf numFmtId="0" fontId="34" fillId="0" borderId="1" xfId="16" applyFont="1" applyBorder="1" applyAlignment="1">
      <alignment horizontal="left" vertical="top" wrapText="1"/>
    </xf>
    <xf numFmtId="0" fontId="30" fillId="0" borderId="0" xfId="17" applyFont="1" applyAlignment="1">
      <alignment horizontal="left" wrapText="1"/>
    </xf>
    <xf numFmtId="0" fontId="30" fillId="0" borderId="0" xfId="17" applyFont="1" applyAlignment="1">
      <alignment horizontal="left"/>
    </xf>
    <xf numFmtId="0" fontId="30" fillId="0" borderId="0" xfId="17" applyFont="1" applyAlignment="1">
      <alignment horizontal="center" wrapText="1"/>
    </xf>
    <xf numFmtId="0" fontId="20" fillId="0" borderId="0" xfId="15" applyFont="1" applyAlignment="1">
      <alignment horizontal="left" vertical="center" wrapText="1"/>
    </xf>
    <xf numFmtId="0" fontId="39" fillId="0" borderId="0" xfId="17" applyFont="1" applyAlignment="1">
      <alignment horizontal="center"/>
    </xf>
    <xf numFmtId="0" fontId="30" fillId="0" borderId="0" xfId="17" applyFont="1" applyAlignment="1">
      <alignment horizontal="center" vertical="center" wrapText="1"/>
    </xf>
    <xf numFmtId="0" fontId="73" fillId="0" borderId="5" xfId="17" applyFont="1" applyBorder="1" applyAlignment="1">
      <alignment horizontal="center" vertical="center"/>
    </xf>
    <xf numFmtId="0" fontId="73" fillId="0" borderId="3" xfId="17" applyFont="1" applyBorder="1" applyAlignment="1">
      <alignment horizontal="center" vertical="center"/>
    </xf>
    <xf numFmtId="0" fontId="73" fillId="0" borderId="6" xfId="17" applyFont="1" applyBorder="1" applyAlignment="1">
      <alignment horizontal="center" vertical="center"/>
    </xf>
    <xf numFmtId="0" fontId="74" fillId="0" borderId="5" xfId="17" applyFont="1" applyBorder="1" applyAlignment="1">
      <alignment horizontal="center" vertical="center"/>
    </xf>
    <xf numFmtId="0" fontId="74" fillId="0" borderId="3" xfId="17" applyFont="1" applyBorder="1" applyAlignment="1">
      <alignment horizontal="center" vertical="center"/>
    </xf>
    <xf numFmtId="0" fontId="74" fillId="0" borderId="6" xfId="17" applyFont="1" applyBorder="1" applyAlignment="1">
      <alignment horizontal="center" vertical="center"/>
    </xf>
    <xf numFmtId="0" fontId="77" fillId="0" borderId="0" xfId="1" applyFont="1" applyAlignment="1">
      <alignment horizontal="left" vertical="center"/>
    </xf>
  </cellXfs>
  <cellStyles count="26">
    <cellStyle name="Normal" xfId="1" xr:uid="{F7F6C9BF-413B-4975-91D8-6D764EDC7D22}"/>
    <cellStyle name="Обычный" xfId="0" builtinId="0"/>
    <cellStyle name="Обычный 11" xfId="15" xr:uid="{1396C51B-4105-49D2-A8BC-C430F69D485A}"/>
    <cellStyle name="Обычный 2" xfId="5" xr:uid="{6168481E-0982-4014-9C4F-EA55A9FD7121}"/>
    <cellStyle name="Обычный 2 2" xfId="2" xr:uid="{CDE01BED-19A3-4C97-BB6B-06C078845160}"/>
    <cellStyle name="Обычный 2 2 2 2" xfId="6" xr:uid="{CEE6166C-3DD1-4F97-B469-E6BF2F96C2CF}"/>
    <cellStyle name="Обычный 2 2 2 2 2" xfId="17" xr:uid="{EE19B505-7D47-41D1-8FCF-E9647E803583}"/>
    <cellStyle name="Обычный 2 2 2 2 2 2" xfId="22" xr:uid="{F8CB9793-D48E-4E73-BCBF-5D0367106810}"/>
    <cellStyle name="Обычный 2 4" xfId="23" xr:uid="{2233E651-DC2B-403D-B419-8A91F6DE2ECD}"/>
    <cellStyle name="Обычный 3" xfId="8" xr:uid="{4D907BCC-AC4D-4C8C-A0FC-FE33E249AF40}"/>
    <cellStyle name="Обычный 3 2" xfId="10" xr:uid="{B2536A68-7464-4C1A-BD59-6C69D1525F0A}"/>
    <cellStyle name="Обычный 3 2 3" xfId="20" xr:uid="{732BC259-14F5-48B5-9F3E-0312C7FB2FB8}"/>
    <cellStyle name="Обычный 4" xfId="11" xr:uid="{D2ECF4F3-C504-4FC9-88BF-5FEB66E80678}"/>
    <cellStyle name="Обычный 7" xfId="3" xr:uid="{189107C0-55F6-49E1-8E49-5EA6BAEC1C43}"/>
    <cellStyle name="Обычный_Вахта_Возрождение" xfId="12" xr:uid="{62DAAA3C-88B4-46F3-8CE5-9DECD6B086CF}"/>
    <cellStyle name="Обычный_Расчет №2 Командировка_Красноярск" xfId="14" xr:uid="{271DBDC4-E173-41C5-A35A-67E4A687BB43}"/>
    <cellStyle name="ПИР" xfId="18" xr:uid="{7B8CAA92-4035-4B19-A36C-A874025F0D4E}"/>
    <cellStyle name="ПИР 2" xfId="24" xr:uid="{B8502A0D-3AD1-4E8B-8B4E-BE28C87CB6A1}"/>
    <cellStyle name="СводРасч" xfId="7" xr:uid="{1CCE7BB6-EC72-4873-8F32-E9FAFECC1E07}"/>
    <cellStyle name="Стиль 1" xfId="13" xr:uid="{8D227076-6911-4051-9186-57D87C0ECC67}"/>
    <cellStyle name="Титул" xfId="16" xr:uid="{88587738-934D-403F-9796-E80FDC5FB05C}"/>
    <cellStyle name="Финансовый" xfId="9" builtinId="3"/>
    <cellStyle name="Финансовый 2" xfId="21" xr:uid="{A3F78354-455C-429D-A62D-24BC0A67C7C9}"/>
    <cellStyle name="Финансовый 2 2" xfId="4" xr:uid="{71476E06-CAE8-4C86-AC37-460F9730129A}"/>
    <cellStyle name="Финансовый 3" xfId="25" xr:uid="{A6E89092-96DA-4501-BBF4-4C13B312BB64}"/>
    <cellStyle name="Хвост" xfId="19" xr:uid="{3F8D57A1-3C35-4DB2-B212-3B17EF8321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t.ivanova\My%20Documents\&#1042;&#1086;&#1083;&#1078;&#1089;&#1082;&#1080;&#1081;%203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&#1089;&#1084;&#1077;&#1090;&#1085;&#1099;&#1081;%20&#1086;&#1090;&#1076;&#1077;&#1083;\&#1056;&#1040;&#1041;&#1054;&#1058;&#1040;\&#1057;&#1054;%2001\00%20&#1048;&#1085;&#1090;&#1077;&#1075;&#1088;%20&#1052;&#1069;&#1057;%203&#1072;&#1087;.%20&#1057;&#1080;&#1073;&#1080;&#1088;&#1080;\00%20&#1055;&#1057;%20&#1041;&#1072;&#1088;&#1089;&#1086;&#1074;&#1086;\&#1042;&#1040;&#1056;%202\&#1041;&#1072;&#1088;&#1089;&#1086;&#1074;&#1086;%20&#1057;&#1087;&#1077;&#1094;-&#1103;%20&#8470;%202%20&#1082;&#1086;&#1088;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nelly\Local%20Settings\Temporary%20Internet%20Files\Content.Outlook\7HND9HV6\ZubovProject\&#1055;&#1088;&#1086;&#1077;&#1082;&#1090;&#1099;\&#1057;&#1084;&#1077;&#1090;&#1099;\&#1057;&#1041;&#1062;%201997%20&#1042;&#1040;&#1056;.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\economics\&#1054;&#1041;&#1065;&#1040;&#1071;%20&#1057;&#1040;&#1042;&#1055;&#1069;\&#1053;%20&#1080;%20&#1054;%20&#1082;%20&#1088;\&#1056;&#1055;&#1044;&#1040;%20&#1055;&#1058;\&#1057;&#1052;&#1045;&#1058;&#1040;%20&#1056;&#1055;&#1044;&#1040;_&#1055;&#1058;_&#1053;&#1086;&#1074;&#1072;&#1103;%20&#1092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Этапы"/>
      <sheetName val="ППО"/>
      <sheetName val="ТЗ"/>
      <sheetName val="ТРП (Метро) (2)"/>
      <sheetName val="ТРП (Метро)"/>
      <sheetName val="ТРП"/>
      <sheetName val="МВИ"/>
      <sheetName val="Ввод в оп эксп"/>
      <sheetName val="Сертифик"/>
      <sheetName val="СМР (Метро)"/>
      <sheetName val="СМР"/>
      <sheetName val="ПНР"/>
      <sheetName val="Ввод в пост эксп"/>
      <sheetName val="Госреестр"/>
      <sheetName val="Лист4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С"/>
      <sheetName val="Справочник"/>
      <sheetName val="Прайс"/>
      <sheetName val="ПС Барсово"/>
      <sheetName val="ПС Варьеган"/>
      <sheetName val="Васильев"/>
      <sheetName val="Зима"/>
      <sheetName val="Кварц"/>
      <sheetName val="Кирьяновская"/>
      <sheetName val="ПС Комета"/>
      <sheetName val="Компрессорная"/>
      <sheetName val="Космос"/>
      <sheetName val="ПС КС-3"/>
      <sheetName val="Лас-еган"/>
      <sheetName val="Мачтовая"/>
      <sheetName val="Мегион"/>
      <sheetName val="Мираж"/>
      <sheetName val="Мирная"/>
      <sheetName val="Надежда"/>
      <sheetName val="Орбита"/>
      <sheetName val="Прогресс"/>
      <sheetName val="Северный Варьеган"/>
      <sheetName val="Топаз"/>
      <sheetName val="Урьевская"/>
      <sheetName val="Эмтор"/>
      <sheetName val="В работу 3"/>
      <sheetName val="В работу2"/>
      <sheetName val="В работу1"/>
      <sheetName val="В работу"/>
      <sheetName val="ПС Сотник"/>
      <sheetName val="ЦКУ"/>
      <sheetName val="ТКУ"/>
      <sheetName val="Шкаф учета"/>
    </sheetNames>
    <sheetDataSet>
      <sheetData sheetId="0" refreshError="1"/>
      <sheetData sheetId="1">
        <row r="1">
          <cell r="A1" t="str">
            <v>Оборудование</v>
          </cell>
          <cell r="B1" t="str">
            <v>шт</v>
          </cell>
          <cell r="C1" t="str">
            <v>Шкаф ЦКУ</v>
          </cell>
        </row>
        <row r="2">
          <cell r="A2" t="str">
            <v>Материалы</v>
          </cell>
          <cell r="B2" t="str">
            <v>кг</v>
          </cell>
          <cell r="C2" t="str">
            <v>Шкаф ТКУ-1</v>
          </cell>
        </row>
        <row r="3">
          <cell r="A3" t="str">
            <v>Программное обеспечение</v>
          </cell>
          <cell r="B3" t="str">
            <v>м</v>
          </cell>
          <cell r="C3" t="str">
            <v>Шкаф учета-1</v>
          </cell>
        </row>
        <row r="4">
          <cell r="A4" t="str">
            <v>Прочие</v>
          </cell>
          <cell r="B4" t="str">
            <v>т</v>
          </cell>
          <cell r="C4" t="str">
            <v>Прочее</v>
          </cell>
        </row>
        <row r="5">
          <cell r="A5" t="str">
            <v>Кабельная продукция</v>
          </cell>
          <cell r="B5" t="str">
            <v>компл</v>
          </cell>
          <cell r="C5" t="str">
            <v>Шкаф ТКУ-2</v>
          </cell>
        </row>
        <row r="6">
          <cell r="C6" t="str">
            <v>Шкаф учета-2</v>
          </cell>
        </row>
        <row r="7">
          <cell r="C7" t="str">
            <v>Шкаф ТКУ-3</v>
          </cell>
        </row>
        <row r="8">
          <cell r="C8" t="str">
            <v>Шкаф учета-3</v>
          </cell>
        </row>
      </sheetData>
      <sheetData sheetId="2">
        <row r="2">
          <cell r="A2" t="str">
            <v>Din-рейка NS 35/7,5</v>
          </cell>
        </row>
        <row r="3">
          <cell r="A3" t="str">
            <v>Din-рейка симметричная 35мм, 600мм</v>
          </cell>
        </row>
        <row r="4">
          <cell r="A4" t="str">
            <v>GSM-модем OnCell 3110</v>
          </cell>
        </row>
        <row r="5">
          <cell r="A5" t="str">
            <v>Автоматический выключатель 16А х-ка С</v>
          </cell>
        </row>
        <row r="6">
          <cell r="A6" t="str">
            <v>Автоматический выключатель 1А х-ка С</v>
          </cell>
        </row>
        <row r="7">
          <cell r="A7" t="str">
            <v>Автоматический выключатель 20А х-ка С</v>
          </cell>
        </row>
        <row r="8">
          <cell r="A8" t="str">
            <v>Автоматический выключатель 25А х-ка С</v>
          </cell>
        </row>
        <row r="9">
          <cell r="A9" t="str">
            <v>Автоматический выключатель 2А х-ка С</v>
          </cell>
        </row>
        <row r="10">
          <cell r="A10" t="str">
            <v>Автоматический выключатель 3А х-ка С</v>
          </cell>
        </row>
        <row r="11">
          <cell r="A11" t="str">
            <v>Автоматический выключатель 4 А х-ка С</v>
          </cell>
        </row>
        <row r="12">
          <cell r="A12" t="str">
            <v>Автоматический выключатель 40А х-ка С</v>
          </cell>
        </row>
        <row r="13">
          <cell r="A13" t="str">
            <v>Автоматический выключатель 6А х-ка С</v>
          </cell>
        </row>
        <row r="14">
          <cell r="A14" t="str">
            <v>Адаптер 3ЕВ (смещение назад на 100мм, для 19" профиля TS)</v>
          </cell>
        </row>
        <row r="15">
          <cell r="A15" t="str">
            <v>Адаптерный элемент 1ЕВ 19" (для TS)</v>
          </cell>
        </row>
        <row r="16">
          <cell r="A16" t="str">
            <v>Асинхронный сервер RS-232/522/485 в Ethernet Nport 6250</v>
          </cell>
        </row>
        <row r="17">
          <cell r="A17" t="str">
            <v>Асинхронный сервер RS-232/522/485 в Ethernet Nport 6450</v>
          </cell>
        </row>
        <row r="18">
          <cell r="A18" t="str">
            <v>Асинхронный сервер RS-232/522/485 в Ethernet Nport 6650</v>
          </cell>
        </row>
        <row r="19">
          <cell r="A19" t="str">
            <v>Бирка маркировочная тип 1</v>
          </cell>
        </row>
        <row r="20">
          <cell r="A20" t="str">
            <v>Блок питания 45W/2A</v>
          </cell>
        </row>
        <row r="21">
          <cell r="A21" t="str">
            <v>Блок питания АТ-4012</v>
          </cell>
        </row>
        <row r="22">
          <cell r="A22" t="str">
            <v>Боковые стенки на винтах (2 шт.)</v>
          </cell>
        </row>
        <row r="23">
          <cell r="A23" t="str">
            <v>Боковые стенки на винтах (для TS, TS-IT)</v>
          </cell>
        </row>
        <row r="24">
          <cell r="A24" t="str">
            <v>Винт самонарезающий с шлицем "звездочка" М5*10</v>
          </cell>
        </row>
        <row r="25">
          <cell r="A25" t="str">
            <v>Винт со шлицем "звездочка" М6*12</v>
          </cell>
        </row>
        <row r="26">
          <cell r="A26" t="str">
            <v>Дверь обзорная, с вентиляцией (1 шт.)</v>
          </cell>
        </row>
        <row r="27">
          <cell r="A27" t="str">
            <v>Зажим для кабеля 14-18мм</v>
          </cell>
        </row>
        <row r="28">
          <cell r="A28" t="str">
            <v>Зажим для кабеля 18-22мм</v>
          </cell>
        </row>
        <row r="29">
          <cell r="A29" t="str">
            <v>Зажим для кабеля 6-12мм</v>
          </cell>
        </row>
        <row r="30">
          <cell r="A30" t="str">
            <v>Зажим наборный проходной ЗН 24</v>
          </cell>
        </row>
        <row r="31">
          <cell r="A31" t="str">
            <v>Закладная гайка М6</v>
          </cell>
        </row>
        <row r="32">
          <cell r="A32" t="str">
            <v>Источник бесперебойного питания APC Smart-UPS RT 2000VA RM 230 V</v>
          </cell>
        </row>
        <row r="33">
          <cell r="A33" t="str">
            <v>Кабель оптический ОГЦ-4А-7кН</v>
          </cell>
        </row>
        <row r="34">
          <cell r="A34" t="str">
            <v>Кабель оптический ОТЦ-4А-2,7</v>
          </cell>
        </row>
        <row r="35">
          <cell r="A35" t="str">
            <v>Кабель питания PC-189-VDE-3M</v>
          </cell>
        </row>
        <row r="36">
          <cell r="A36" t="str">
            <v>Кабель промышленного интерфейса 2х2х0,6мм2</v>
          </cell>
        </row>
        <row r="37">
          <cell r="A37" t="str">
            <v>Кабель промышленного интерфейса 4х2х0,5мм2 FTP</v>
          </cell>
        </row>
        <row r="38">
          <cell r="A38" t="str">
            <v>Кабель промышленного интерфейса 4х2х0,5мм2 UTP</v>
          </cell>
        </row>
        <row r="39">
          <cell r="A39" t="str">
            <v>Кабель силовой 3х6мм2</v>
          </cell>
        </row>
        <row r="40">
          <cell r="A40" t="str">
            <v>Кабель силовой ВВГнгLS 2х1,5 мм2</v>
          </cell>
        </row>
        <row r="41">
          <cell r="A41" t="str">
            <v>Кабель силовой ВВГнгLS 3х2,5 мм2</v>
          </cell>
        </row>
        <row r="42">
          <cell r="A42" t="str">
            <v>Кабель силовой ВВГнгLS 3х4 мм2</v>
          </cell>
        </row>
        <row r="43">
          <cell r="A43" t="str">
            <v>Кабельная шина 4191.000</v>
          </cell>
        </row>
        <row r="44">
          <cell r="A44" t="str">
            <v>Кабельная шина 4192.000</v>
          </cell>
        </row>
        <row r="45">
          <cell r="A45" t="str">
            <v>Кабельный канал DKC/ ДКС 01134 Т1-Е 40*40 (RAL 7030)</v>
          </cell>
        </row>
        <row r="46">
          <cell r="A46" t="str">
            <v>Кабельный канал перфорированный 25х40мм</v>
          </cell>
        </row>
        <row r="47">
          <cell r="A47" t="str">
            <v>Кабельный канал перфорированный 60х80</v>
          </cell>
        </row>
        <row r="48">
          <cell r="A48" t="str">
            <v>Кабельный канал перфорированный для профиля TS (50мм)</v>
          </cell>
        </row>
        <row r="49">
          <cell r="A49" t="str">
            <v>Каркас шкафа с  дверью, задней стенкой, монтажной панелью, потолочной панелью, панелями основания, 2 монтажные перемычки по глубине.</v>
          </cell>
        </row>
        <row r="50">
          <cell r="A50" t="str">
            <v>Каркас шкафа с задней дверью, 19" передние монтажные профили, потолочной панелью, панелью основания, 2 монтажные перемычки по глубине.</v>
          </cell>
        </row>
        <row r="51">
          <cell r="A51" t="str">
            <v>Клемма проходная N синяя 2,5/5</v>
          </cell>
        </row>
        <row r="52">
          <cell r="A52" t="str">
            <v>Клемма проходная N синяя 6/8</v>
          </cell>
        </row>
        <row r="53">
          <cell r="A53" t="str">
            <v>Клемма проходная PE жел/зел. С контактом на DIN-рейку</v>
          </cell>
        </row>
        <row r="54">
          <cell r="A54" t="str">
            <v>Клемма проходная UT 2,5</v>
          </cell>
        </row>
        <row r="55">
          <cell r="A55" t="str">
            <v>Колпачки изолирующие RG-45 Boot-BL</v>
          </cell>
        </row>
        <row r="56">
          <cell r="A56" t="str">
            <v>Колпачки изолирующие RG-45 Boot-GN</v>
          </cell>
        </row>
        <row r="57">
          <cell r="A57" t="str">
            <v>Колпачки изолирующие RG-45 Boot-GY</v>
          </cell>
        </row>
        <row r="58">
          <cell r="A58" t="str">
            <v>Колпачки изолирующие RG-45 Boot-RD</v>
          </cell>
        </row>
        <row r="59">
          <cell r="A59" t="str">
            <v>Комплект деталей для защиты места сварки (гильзы 60 мм)</v>
          </cell>
        </row>
        <row r="60">
          <cell r="A60" t="str">
            <v xml:space="preserve">Комплект заземления, смонтированный </v>
          </cell>
        </row>
        <row r="61">
          <cell r="A61" t="str">
            <v>Концевая крышка D-UT 2,5/10</v>
          </cell>
        </row>
        <row r="62">
          <cell r="A62" t="str">
            <v>Коробка испытательная переходная ЛИМГ</v>
          </cell>
        </row>
        <row r="63">
          <cell r="A63" t="str">
            <v>Кросс оптический СПЛ-микрокросс-4-SC</v>
          </cell>
        </row>
        <row r="64">
          <cell r="A64" t="str">
            <v>Кросс оптический СПЛ-микрокросс-8-SC</v>
          </cell>
        </row>
        <row r="65">
          <cell r="A65" t="str">
            <v>Кросс стоечный СКРУ-M19-1U/P-C16/24-SC-(AD-SC-SM+PT-SM-SC-1)</v>
          </cell>
        </row>
        <row r="66">
          <cell r="A66" t="str">
            <v>Крышка для защиты компонентов от прикосновения и пыли AH-ME</v>
          </cell>
        </row>
        <row r="67">
          <cell r="A67" t="str">
            <v>Крышка короба DKC/ ДКС 01134 Т1-Е 40*40</v>
          </cell>
        </row>
        <row r="68">
          <cell r="A68" t="str">
            <v>Крышка торцевая КТ 4</v>
          </cell>
        </row>
        <row r="69">
          <cell r="A69" t="str">
            <v>Маркировка для клеммных модулей UC-TM</v>
          </cell>
        </row>
        <row r="70">
          <cell r="A70" t="str">
            <v>Медиа-конвертер Ethernet 10/100BaseTX в 100BaseFX (одномодовое оптоволокно)</v>
          </cell>
        </row>
        <row r="71">
          <cell r="A71" t="str">
            <v>Монтажная перемычка TS (вн.монтаж,дл. 600мм)</v>
          </cell>
        </row>
        <row r="72">
          <cell r="A72" t="str">
            <v>Монтажная перемычка TS (вн.монтаж,дл. 800мм) 4579.000</v>
          </cell>
        </row>
        <row r="73">
          <cell r="A73" t="str">
            <v>Монтажная перемычка TS (внеш.монтаж, дл. 800мм) 4697.000</v>
          </cell>
        </row>
        <row r="74">
          <cell r="A74" t="str">
            <v>Монтажное шасси TS 17х73 мм (внутр. монтаж, дл.600мм)</v>
          </cell>
        </row>
        <row r="75">
          <cell r="A75" t="str">
            <v>Наконечник штыревой круглый изолированный 1,5-2,5 мм2/НШкИ 2,5-12</v>
          </cell>
        </row>
        <row r="76">
          <cell r="A76" t="str">
            <v>Направляющие шины (для 19" профиля TS)</v>
          </cell>
        </row>
        <row r="77">
          <cell r="A77" t="str">
            <v xml:space="preserve">Ноутбук   15.6" HD/Intel Core i3-3120M 2.5GHz/4GB/500GB/GFGT710M 2GB/HM77/DVD/WiFi n/BT4.0/USB3.0/HDcam/5in1/6cell/2.6kg/W8/BLACK
</v>
          </cell>
        </row>
        <row r="78">
          <cell r="A78" t="str">
            <v>Опорная рейка APH-ME</v>
          </cell>
        </row>
        <row r="79">
          <cell r="A79" t="str">
            <v>Оптический патч-корд одномодовый</v>
          </cell>
        </row>
        <row r="80">
          <cell r="A80" t="str">
            <v>Оптический патч-корд одномодовый дуплексный</v>
          </cell>
        </row>
        <row r="81">
          <cell r="A81" t="str">
            <v>Оптический преобразователь АЕ2</v>
          </cell>
        </row>
        <row r="82">
          <cell r="A82" t="str">
            <v>Панели цоколя боковые, 100 мм 8601.065</v>
          </cell>
        </row>
        <row r="83">
          <cell r="A83" t="str">
            <v>Панели цоколя боковые, 100 мм 8601.085</v>
          </cell>
        </row>
        <row r="84">
          <cell r="A84" t="str">
            <v>Панель глухая 2ЕВ (для 19" профиля TS)</v>
          </cell>
        </row>
        <row r="85">
          <cell r="A85" t="str">
            <v xml:space="preserve">Передняя панель глухая 19" 1ЕВ  </v>
          </cell>
        </row>
        <row r="86">
          <cell r="A86" t="str">
            <v xml:space="preserve">Передняя панель глухая 19" 2ЕВ  </v>
          </cell>
        </row>
        <row r="87">
          <cell r="A87" t="str">
            <v>Перемычка FBS 10-5</v>
          </cell>
        </row>
        <row r="88">
          <cell r="A88" t="str">
            <v xml:space="preserve">Пигтейл (монтажный шнур)  </v>
          </cell>
        </row>
        <row r="89">
          <cell r="A89" t="str">
            <v>ПО Энергосфера</v>
          </cell>
        </row>
        <row r="90">
          <cell r="A90" t="str">
            <v>Поддон (для документации, 2ЕВ)</v>
          </cell>
        </row>
        <row r="91">
          <cell r="A91" t="str">
            <v>Прижим для С-образной рейки РЗ-1</v>
          </cell>
        </row>
        <row r="92">
          <cell r="A92" t="str">
            <v>Принтер Aficio SP 311DN</v>
          </cell>
        </row>
        <row r="93">
          <cell r="A93" t="str">
            <v>Провод 1,5 мм2</v>
          </cell>
        </row>
        <row r="94">
          <cell r="A94" t="str">
            <v>Провод 2,5 мм2</v>
          </cell>
        </row>
        <row r="95">
          <cell r="A95" t="str">
            <v>Провод гибкий 6мм2 ЖЗ</v>
          </cell>
        </row>
        <row r="96">
          <cell r="A96" t="str">
            <v>Провод ПуВ 1,5 синий</v>
          </cell>
        </row>
        <row r="97">
          <cell r="A97" t="str">
            <v>Провод ПуВ 1,5 черный</v>
          </cell>
        </row>
        <row r="98">
          <cell r="A98" t="str">
            <v>Провод ПуВ 2,5 белый</v>
          </cell>
        </row>
        <row r="99">
          <cell r="A99" t="str">
            <v>Провод ПуВ 2,5 желтый</v>
          </cell>
        </row>
        <row r="100">
          <cell r="A100" t="str">
            <v>Провод ПуВ 2,5 зеленый</v>
          </cell>
        </row>
        <row r="101">
          <cell r="A101" t="str">
            <v>Провод ПуВ 2,5 красный</v>
          </cell>
        </row>
        <row r="102">
          <cell r="A102" t="str">
            <v>Провод ПуВ 2,5 синий</v>
          </cell>
        </row>
        <row r="103">
          <cell r="A103" t="str">
            <v>Провод ПуГВ 1,5 синий</v>
          </cell>
        </row>
        <row r="104">
          <cell r="A104" t="str">
            <v>Провод ПуГВ 1,5 черный</v>
          </cell>
        </row>
        <row r="105">
          <cell r="A105" t="str">
            <v>Провод ПуГВ 2,5 белый</v>
          </cell>
        </row>
        <row r="106">
          <cell r="A106" t="str">
            <v>Провод ПуГВ 2,5 желтый</v>
          </cell>
        </row>
        <row r="107">
          <cell r="A107" t="str">
            <v>Провод ПуГВ 2,5 зеленый</v>
          </cell>
        </row>
        <row r="108">
          <cell r="A108" t="str">
            <v>Провод ПуГВ 2,5 красный</v>
          </cell>
        </row>
        <row r="109">
          <cell r="A109" t="str">
            <v>Провод ПуГВ 2,5 синий</v>
          </cell>
        </row>
        <row r="110">
          <cell r="A110" t="str">
            <v>Промышленный компьютер iRobo в комплекте с KVM-консолью, с предустановленной Windows 7, Office 2010 и Антивирусом Eset</v>
          </cell>
        </row>
        <row r="111">
          <cell r="A111" t="str">
            <v>Профиль для ввода кабеля, сзади (1 шт.)</v>
          </cell>
        </row>
        <row r="112">
          <cell r="A112" t="str">
            <v>Проходной соединитель, (для одномодового кабеля), simplex</v>
          </cell>
        </row>
        <row r="113">
          <cell r="A113" t="str">
            <v>Пружинные гайки М5</v>
          </cell>
        </row>
        <row r="114">
          <cell r="A114" t="str">
            <v>Разветвитель интерфейса ПР-3</v>
          </cell>
        </row>
        <row r="115">
          <cell r="A115" t="str">
            <v>Разветвитель интерфейса РК-1</v>
          </cell>
        </row>
        <row r="116">
          <cell r="A116" t="str">
            <v>Разделительный трансформатор однофазный 220/220 В</v>
          </cell>
        </row>
        <row r="117">
          <cell r="A117" t="str">
            <v>Разъем RJ-45</v>
          </cell>
        </row>
        <row r="118">
          <cell r="A118" t="str">
            <v>Разъем RJ45 PLUG-8P8C-U-C5</v>
          </cell>
        </row>
        <row r="119">
          <cell r="A119" t="str">
            <v>Разъем RJ-45 PLUG-8P8C-U-C5-SH</v>
          </cell>
        </row>
        <row r="120">
          <cell r="A120" t="str">
            <v>Разъем и корпус для разъема DB-9F</v>
          </cell>
        </row>
        <row r="121">
          <cell r="A121" t="str">
            <v xml:space="preserve">Регулировочные ножки </v>
          </cell>
        </row>
        <row r="122">
          <cell r="A122" t="str">
            <v>Рейка РЗ-1</v>
          </cell>
        </row>
        <row r="123">
          <cell r="A123" t="str">
            <v>Реле выбора фаз</v>
          </cell>
        </row>
        <row r="124">
          <cell r="A124" t="str">
            <v>Розетка щитовая</v>
          </cell>
        </row>
        <row r="125">
          <cell r="A125" t="str">
            <v>Розетка щитовая на Din-рейку</v>
          </cell>
        </row>
        <row r="126">
          <cell r="A126" t="str">
            <v>Самонарезающий винт с шестигранной головкой М5*10</v>
          </cell>
        </row>
        <row r="127">
          <cell r="A127" t="str">
            <v>Саморез со шпицем "Звездочка" 5*13</v>
          </cell>
        </row>
        <row r="128">
          <cell r="A128" t="str">
            <v>Секционная монтажная панель (500*300мм, для TS)</v>
          </cell>
        </row>
        <row r="129">
          <cell r="A129" t="str">
            <v>Система переключения питания</v>
          </cell>
        </row>
        <row r="130">
          <cell r="A130" t="str">
            <v>Скользящие гайки М5</v>
          </cell>
        </row>
        <row r="131">
          <cell r="A131" t="str">
            <v>Стопор оконечный безвинтовой</v>
          </cell>
        </row>
        <row r="132">
          <cell r="A132" t="str">
            <v>Счетчик A1802RALQ-P4GB-DW-4 (0,2S/0,5; 2xRS-485; 100-380В; 1(5)A)</v>
          </cell>
        </row>
        <row r="133">
          <cell r="A133" t="str">
            <v>Счетчик A1802RALQ-P4GB-DW-4 (0,2S/0,5; 2xRS-485; 100-380В; 5(10)A)</v>
          </cell>
        </row>
        <row r="134">
          <cell r="A134" t="str">
            <v>Счетчик A1820RLQ-P4GB-DW-4 (0,5S/1,0; 2xRS-485; 3x220/380В; 5(120)A)</v>
          </cell>
        </row>
        <row r="135">
          <cell r="A135" t="str">
            <v>Управляемый резервируемый Ethernet коммутатор EDS-518A-SS-SC</v>
          </cell>
        </row>
        <row r="136">
          <cell r="A136" t="str">
            <v>УСПД на базе ЭКОМ-3000  R-C100-TM-TE-G</v>
          </cell>
        </row>
        <row r="137">
          <cell r="A137" t="str">
            <v>УСПД на базе ЭКОМ-3000  R-C25-TM-TE-G</v>
          </cell>
        </row>
        <row r="138">
          <cell r="A138" t="str">
            <v>УСПД на базе ЭКОМ-3000  R-C50-TM-TE-G</v>
          </cell>
        </row>
        <row r="139">
          <cell r="A139" t="str">
            <v>Фланш-панель с мембраной 4 разм.</v>
          </cell>
        </row>
        <row r="140">
          <cell r="A140" t="str">
            <v xml:space="preserve">Центральная точка заземления </v>
          </cell>
        </row>
        <row r="141">
          <cell r="A141" t="str">
            <v>Шкаф IP 66 700х500х250 мм с монтажной панелью</v>
          </cell>
        </row>
        <row r="142">
          <cell r="A142" t="str">
            <v>Шнур оптический одномодовый L=2м</v>
          </cell>
        </row>
        <row r="143">
          <cell r="A143" t="str">
            <v>Элементы замка (для TS, TS-IT)</v>
          </cell>
        </row>
        <row r="144">
          <cell r="A144" t="str">
            <v>Элементы цоколя передние и задние, 100 мм 8601.605</v>
          </cell>
        </row>
        <row r="145">
          <cell r="A145" t="str">
            <v>Элементы цоколя передние и задние, 100 мм 8601.805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</sheetNames>
    <sheetDataSet>
      <sheetData sheetId="0">
        <row r="19">
          <cell r="E19">
            <v>0</v>
          </cell>
        </row>
      </sheetData>
      <sheetData sheetId="1">
        <row r="16">
          <cell r="B16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</sheetData>
      <sheetData sheetId="2"/>
      <sheetData sheetId="3"/>
      <sheetData sheetId="4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.режим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на действующем или реконструируемом объекте</v>
          </cell>
        </row>
        <row r="125">
          <cell r="B125" t="str">
            <v>АС создается с использованием зарубежных технических средств</v>
          </cell>
        </row>
        <row r="126">
          <cell r="B126" t="str">
            <v>Разработка технической документации на АС выполняется в связи с ее реконструкцией</v>
          </cell>
        </row>
        <row r="127">
          <cell r="B127" t="str">
            <v xml:space="preserve">  </v>
          </cell>
        </row>
      </sheetData>
      <sheetData sheetId="5">
        <row r="2">
          <cell r="A2" t="str">
            <v>I квартал 2010</v>
          </cell>
        </row>
        <row r="3">
          <cell r="A3" t="str">
            <v>I квартал 2011</v>
          </cell>
        </row>
        <row r="4">
          <cell r="A4" t="str">
            <v>I квартал 2012</v>
          </cell>
        </row>
        <row r="5">
          <cell r="A5" t="str">
            <v>II квартал 2010</v>
          </cell>
        </row>
        <row r="6">
          <cell r="A6" t="str">
            <v>II квартал 2011</v>
          </cell>
        </row>
        <row r="7">
          <cell r="A7" t="str">
            <v>II квартал 2012</v>
          </cell>
        </row>
        <row r="8">
          <cell r="A8" t="str">
            <v>III квартал 2010</v>
          </cell>
        </row>
        <row r="9">
          <cell r="A9" t="str">
            <v>III квартал 2011</v>
          </cell>
        </row>
        <row r="10">
          <cell r="A10" t="str">
            <v>IV квартал 2010</v>
          </cell>
        </row>
        <row r="11">
          <cell r="A11" t="str">
            <v>IV квартал 2011</v>
          </cell>
        </row>
      </sheetData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ая новая"/>
      <sheetName val="Расшифровка новая"/>
      <sheetName val="Схема"/>
      <sheetName val="КП"/>
      <sheetName val="блоки"/>
      <sheetName val="Дельта М"/>
      <sheetName val="АВП"/>
    </sheetNames>
    <sheetDataSet>
      <sheetData sheetId="0"/>
      <sheetData sheetId="1" refreshError="1">
        <row r="44">
          <cell r="G44">
            <v>1.7995454545454548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E221B-FB21-4BC0-83F9-E8B61BEAFFC4}">
  <dimension ref="A1:N60"/>
  <sheetViews>
    <sheetView tabSelected="1" zoomScale="82" zoomScaleNormal="82" workbookViewId="0">
      <selection activeCell="C5" sqref="C5"/>
    </sheetView>
  </sheetViews>
  <sheetFormatPr defaultColWidth="8.85546875" defaultRowHeight="15" x14ac:dyDescent="0.25"/>
  <cols>
    <col min="1" max="1" width="5.5703125" style="104" bestFit="1" customWidth="1"/>
    <col min="2" max="2" width="36.7109375" style="104" bestFit="1" customWidth="1"/>
    <col min="3" max="3" width="49.85546875" style="104" customWidth="1"/>
    <col min="4" max="4" width="19.5703125" style="104" customWidth="1"/>
    <col min="5" max="5" width="16.140625" style="104" customWidth="1"/>
    <col min="6" max="6" width="15.85546875" style="104" customWidth="1"/>
    <col min="7" max="7" width="32.5703125" style="104" customWidth="1"/>
    <col min="8" max="13" width="15.85546875" style="104" customWidth="1"/>
    <col min="14" max="14" width="12.7109375" style="66" customWidth="1"/>
    <col min="15" max="15" width="12.85546875" style="66" customWidth="1"/>
    <col min="16" max="16384" width="8.85546875" style="66"/>
  </cols>
  <sheetData>
    <row r="1" spans="1:14" ht="15.75" customHeight="1" x14ac:dyDescent="0.25">
      <c r="A1" s="118"/>
      <c r="B1" s="118"/>
      <c r="C1" s="118"/>
      <c r="E1" s="525" t="s">
        <v>1051</v>
      </c>
      <c r="F1" s="518" t="s">
        <v>1052</v>
      </c>
      <c r="G1" s="519"/>
      <c r="H1" s="522" t="s">
        <v>1053</v>
      </c>
      <c r="I1" s="523"/>
      <c r="J1" s="523"/>
      <c r="K1" s="524"/>
      <c r="L1" s="525" t="s">
        <v>1054</v>
      </c>
      <c r="M1" s="525" t="s">
        <v>1055</v>
      </c>
    </row>
    <row r="2" spans="1:14" ht="45" x14ac:dyDescent="0.25">
      <c r="A2" s="119"/>
      <c r="B2" s="119" t="s">
        <v>938</v>
      </c>
      <c r="C2" s="120" t="s">
        <v>939</v>
      </c>
      <c r="E2" s="526"/>
      <c r="F2" s="520"/>
      <c r="G2" s="521"/>
      <c r="H2" s="82" t="s">
        <v>1056</v>
      </c>
      <c r="I2" s="82" t="s">
        <v>1057</v>
      </c>
      <c r="J2" s="82" t="s">
        <v>1058</v>
      </c>
      <c r="K2" s="82" t="s">
        <v>1059</v>
      </c>
      <c r="L2" s="526"/>
      <c r="M2" s="526"/>
    </row>
    <row r="3" spans="1:14" x14ac:dyDescent="0.25">
      <c r="A3" s="121"/>
      <c r="B3" s="121"/>
      <c r="C3" s="121"/>
      <c r="E3" s="83">
        <v>1</v>
      </c>
      <c r="F3" s="527">
        <v>2</v>
      </c>
      <c r="G3" s="528"/>
      <c r="H3" s="83">
        <v>3</v>
      </c>
      <c r="I3" s="83">
        <v>4</v>
      </c>
      <c r="J3" s="83">
        <v>5</v>
      </c>
      <c r="K3" s="83">
        <v>6</v>
      </c>
      <c r="L3" s="83">
        <v>7</v>
      </c>
      <c r="M3" s="83">
        <v>8</v>
      </c>
    </row>
    <row r="4" spans="1:14" ht="15" customHeight="1" x14ac:dyDescent="0.25">
      <c r="A4" s="119"/>
      <c r="B4" s="119"/>
      <c r="C4" s="119"/>
      <c r="E4" s="84" t="s">
        <v>1060</v>
      </c>
      <c r="F4" s="515" t="s">
        <v>1061</v>
      </c>
      <c r="G4" s="517"/>
      <c r="H4" s="85"/>
      <c r="I4" s="85"/>
      <c r="J4" s="85"/>
      <c r="K4" s="85"/>
      <c r="L4" s="85"/>
      <c r="M4" s="85"/>
    </row>
    <row r="5" spans="1:14" ht="15" customHeight="1" x14ac:dyDescent="0.25">
      <c r="A5" s="119"/>
      <c r="B5" s="119"/>
      <c r="C5" s="119"/>
      <c r="E5" s="86" t="s">
        <v>1062</v>
      </c>
      <c r="F5" s="509" t="s">
        <v>1063</v>
      </c>
      <c r="G5" s="510"/>
      <c r="H5" s="87">
        <f>ССРСС!H72</f>
        <v>8265.91</v>
      </c>
      <c r="I5" s="88">
        <f>ССРСС!D77+ССРСС!E77</f>
        <v>123419.59</v>
      </c>
      <c r="J5" s="88">
        <f>ССРСС!F77</f>
        <v>0</v>
      </c>
      <c r="K5" s="87">
        <f>ССРСС!G77-H5</f>
        <v>38718.550000000003</v>
      </c>
      <c r="L5" s="89">
        <f>SUM(H5:K5)</f>
        <v>170404.05</v>
      </c>
      <c r="M5" s="90" t="s">
        <v>1064</v>
      </c>
    </row>
    <row r="6" spans="1:14" ht="25.5" customHeight="1" x14ac:dyDescent="0.25">
      <c r="A6" s="119"/>
      <c r="B6" s="122" t="s">
        <v>1360</v>
      </c>
      <c r="C6" s="123">
        <f>C30</f>
        <v>228332.32108800006</v>
      </c>
      <c r="E6" s="86" t="s">
        <v>1065</v>
      </c>
      <c r="F6" s="509" t="s">
        <v>1066</v>
      </c>
      <c r="G6" s="510"/>
      <c r="H6" s="88">
        <f>H5*1.2</f>
        <v>9919.0919999999987</v>
      </c>
      <c r="I6" s="88">
        <f t="shared" ref="I6:K6" si="0">I5*1.2</f>
        <v>148103.508</v>
      </c>
      <c r="J6" s="88">
        <f t="shared" si="0"/>
        <v>0</v>
      </c>
      <c r="K6" s="88">
        <f t="shared" si="0"/>
        <v>46462.26</v>
      </c>
      <c r="L6" s="91">
        <f>SUM(H6:K6)</f>
        <v>204484.86000000002</v>
      </c>
      <c r="M6" s="90" t="s">
        <v>1064</v>
      </c>
    </row>
    <row r="7" spans="1:14" ht="15" customHeight="1" x14ac:dyDescent="0.25">
      <c r="A7" s="119"/>
      <c r="B7" s="119"/>
      <c r="C7" s="119"/>
      <c r="E7" s="84" t="s">
        <v>1067</v>
      </c>
      <c r="F7" s="515" t="s">
        <v>1068</v>
      </c>
      <c r="G7" s="516"/>
      <c r="H7" s="516"/>
      <c r="I7" s="517"/>
      <c r="J7" s="85"/>
      <c r="K7" s="85"/>
      <c r="L7" s="85"/>
      <c r="M7" s="92"/>
    </row>
    <row r="8" spans="1:14" ht="15" customHeight="1" x14ac:dyDescent="0.25">
      <c r="A8" s="119"/>
      <c r="B8" s="119"/>
      <c r="C8" s="119"/>
      <c r="E8" s="86" t="s">
        <v>1097</v>
      </c>
      <c r="F8" s="509" t="s">
        <v>1108</v>
      </c>
      <c r="G8" s="510"/>
      <c r="H8" s="109">
        <f>2.942468*1000</f>
        <v>2942.4679999999998</v>
      </c>
      <c r="I8" s="88">
        <f>27.101532*1000</f>
        <v>27101.531999999999</v>
      </c>
      <c r="J8" s="105"/>
      <c r="K8" s="105"/>
      <c r="L8" s="100">
        <f>SUM(H8:K8)</f>
        <v>30044</v>
      </c>
      <c r="M8" s="106"/>
    </row>
    <row r="9" spans="1:14" ht="15" customHeight="1" x14ac:dyDescent="0.25">
      <c r="A9" s="119"/>
      <c r="B9" s="119"/>
      <c r="C9" s="119"/>
      <c r="E9" s="86" t="s">
        <v>1099</v>
      </c>
      <c r="F9" s="509" t="s">
        <v>1107</v>
      </c>
      <c r="G9" s="510"/>
      <c r="H9" s="88">
        <f>H5-H8</f>
        <v>5323.442</v>
      </c>
      <c r="I9" s="88">
        <v>27775.558000000001</v>
      </c>
      <c r="J9" s="105"/>
      <c r="K9" s="105"/>
      <c r="L9" s="100">
        <f t="shared" ref="L9" si="1">SUM(H9:K9)</f>
        <v>33099</v>
      </c>
      <c r="M9" s="106"/>
    </row>
    <row r="10" spans="1:14" ht="15" customHeight="1" x14ac:dyDescent="0.25">
      <c r="A10" s="121"/>
      <c r="B10" s="121"/>
      <c r="C10" s="121"/>
      <c r="E10" s="86" t="s">
        <v>1100</v>
      </c>
      <c r="F10" s="509" t="s">
        <v>1098</v>
      </c>
      <c r="G10" s="510"/>
      <c r="H10" s="107">
        <v>0</v>
      </c>
      <c r="I10" s="500">
        <f>15214.1466544455</f>
        <v>15214.1466544455</v>
      </c>
      <c r="J10" s="88">
        <v>0</v>
      </c>
      <c r="K10" s="88">
        <v>425.06529789184236</v>
      </c>
      <c r="L10" s="100">
        <f>SUM(H10:K10)</f>
        <v>15639.211952337342</v>
      </c>
      <c r="M10" s="90"/>
      <c r="N10" s="501"/>
    </row>
    <row r="11" spans="1:14" ht="15" customHeight="1" x14ac:dyDescent="0.25">
      <c r="A11" s="119"/>
      <c r="B11" s="119"/>
      <c r="C11" s="119"/>
      <c r="E11" s="86" t="s">
        <v>1101</v>
      </c>
      <c r="F11" s="509" t="s">
        <v>1069</v>
      </c>
      <c r="G11" s="510"/>
      <c r="H11" s="101"/>
      <c r="I11" s="101">
        <v>33751.979403961232</v>
      </c>
      <c r="J11" s="101"/>
      <c r="K11" s="101">
        <v>20726.094702108159</v>
      </c>
      <c r="L11" s="102">
        <f t="shared" ref="L11:L15" si="2">SUM(H11:K11)</f>
        <v>54478.074106069391</v>
      </c>
      <c r="M11" s="90" t="s">
        <v>1064</v>
      </c>
    </row>
    <row r="12" spans="1:14" ht="15" customHeight="1" x14ac:dyDescent="0.25">
      <c r="A12" s="119"/>
      <c r="B12" s="729" t="s">
        <v>20</v>
      </c>
      <c r="C12" s="119"/>
      <c r="E12" s="86" t="s">
        <v>1102</v>
      </c>
      <c r="F12" s="509" t="s">
        <v>1070</v>
      </c>
      <c r="G12" s="510"/>
      <c r="H12" s="101"/>
      <c r="I12" s="101">
        <v>15992.607229752135</v>
      </c>
      <c r="J12" s="101"/>
      <c r="K12" s="101">
        <v>21151.159999999996</v>
      </c>
      <c r="L12" s="102">
        <f t="shared" si="2"/>
        <v>37143.767229752135</v>
      </c>
      <c r="M12" s="90" t="s">
        <v>1064</v>
      </c>
    </row>
    <row r="13" spans="1:14" ht="15" customHeight="1" x14ac:dyDescent="0.25">
      <c r="A13" s="119"/>
      <c r="B13" s="119"/>
      <c r="C13" s="119"/>
      <c r="E13" s="86" t="s">
        <v>1103</v>
      </c>
      <c r="F13" s="509" t="s">
        <v>1071</v>
      </c>
      <c r="G13" s="510"/>
      <c r="H13" s="101"/>
      <c r="I13" s="101"/>
      <c r="J13" s="101"/>
      <c r="K13" s="101"/>
      <c r="L13" s="102">
        <f t="shared" si="2"/>
        <v>0</v>
      </c>
      <c r="M13" s="90" t="s">
        <v>1064</v>
      </c>
    </row>
    <row r="14" spans="1:14" ht="15.75" customHeight="1" x14ac:dyDescent="0.25">
      <c r="A14" s="124"/>
      <c r="B14" s="529" t="s">
        <v>940</v>
      </c>
      <c r="C14" s="529"/>
      <c r="E14" s="86" t="s">
        <v>1104</v>
      </c>
      <c r="F14" s="509" t="s">
        <v>1072</v>
      </c>
      <c r="G14" s="510"/>
      <c r="H14" s="101"/>
      <c r="I14" s="101"/>
      <c r="J14" s="101"/>
      <c r="K14" s="101"/>
      <c r="L14" s="102">
        <f t="shared" si="2"/>
        <v>0</v>
      </c>
      <c r="M14" s="90" t="s">
        <v>1064</v>
      </c>
    </row>
    <row r="15" spans="1:14" x14ac:dyDescent="0.25">
      <c r="A15" s="119"/>
      <c r="B15" s="119"/>
      <c r="C15" s="119"/>
      <c r="E15" s="86" t="s">
        <v>1109</v>
      </c>
      <c r="F15" s="509" t="s">
        <v>1073</v>
      </c>
      <c r="G15" s="510"/>
      <c r="H15" s="101"/>
      <c r="I15" s="101"/>
      <c r="J15" s="101"/>
      <c r="K15" s="101"/>
      <c r="L15" s="102">
        <f t="shared" si="2"/>
        <v>0</v>
      </c>
      <c r="M15" s="90" t="s">
        <v>1064</v>
      </c>
    </row>
    <row r="16" spans="1:14" ht="66" customHeight="1" x14ac:dyDescent="0.25">
      <c r="A16" s="119"/>
      <c r="B16" s="530" t="s">
        <v>4</v>
      </c>
      <c r="C16" s="530"/>
      <c r="E16" s="86" t="s">
        <v>1110</v>
      </c>
      <c r="F16" s="513" t="s">
        <v>1074</v>
      </c>
      <c r="G16" s="514"/>
      <c r="H16" s="93">
        <f>SUM(H8:H15)</f>
        <v>8265.91</v>
      </c>
      <c r="I16" s="93">
        <f>SUM(I8:I15)</f>
        <v>119835.82328815886</v>
      </c>
      <c r="J16" s="93">
        <f t="shared" ref="J16:K16" si="3">SUM(J8:J15)</f>
        <v>0</v>
      </c>
      <c r="K16" s="93">
        <f t="shared" si="3"/>
        <v>42302.319999999992</v>
      </c>
      <c r="L16" s="94">
        <f>SUM(L8:L15)</f>
        <v>170404.05328815884</v>
      </c>
      <c r="M16" s="90" t="s">
        <v>1064</v>
      </c>
      <c r="N16" s="502"/>
    </row>
    <row r="17" spans="1:14" ht="15" customHeight="1" x14ac:dyDescent="0.25">
      <c r="A17" s="121"/>
      <c r="B17" s="531" t="s">
        <v>5</v>
      </c>
      <c r="C17" s="531"/>
      <c r="E17" s="84" t="s">
        <v>1075</v>
      </c>
      <c r="F17" s="515" t="s">
        <v>1076</v>
      </c>
      <c r="G17" s="516"/>
      <c r="H17" s="516"/>
      <c r="I17" s="516"/>
      <c r="J17" s="517"/>
      <c r="K17" s="85"/>
      <c r="L17" s="85"/>
      <c r="M17" s="92"/>
    </row>
    <row r="18" spans="1:14" ht="15" customHeight="1" x14ac:dyDescent="0.25">
      <c r="A18" s="121"/>
      <c r="B18" s="121"/>
      <c r="C18" s="121"/>
      <c r="E18" s="86" t="s">
        <v>1077</v>
      </c>
      <c r="F18" s="509" t="s">
        <v>1108</v>
      </c>
      <c r="G18" s="510"/>
      <c r="H18" s="88">
        <f>H8</f>
        <v>2942.4679999999998</v>
      </c>
      <c r="I18" s="88">
        <f>I8</f>
        <v>27101.531999999999</v>
      </c>
      <c r="J18" s="108"/>
      <c r="K18" s="105"/>
      <c r="L18" s="88">
        <f t="shared" ref="L18:L19" si="4">SUM(H18:K18)</f>
        <v>30044</v>
      </c>
      <c r="M18" s="90">
        <v>100</v>
      </c>
    </row>
    <row r="19" spans="1:14" ht="15" customHeight="1" x14ac:dyDescent="0.25">
      <c r="A19" s="121"/>
      <c r="B19" s="121"/>
      <c r="C19" s="121"/>
      <c r="E19" s="86" t="s">
        <v>1078</v>
      </c>
      <c r="F19" s="509" t="s">
        <v>1107</v>
      </c>
      <c r="G19" s="510"/>
      <c r="H19" s="88">
        <f>H9</f>
        <v>5323.442</v>
      </c>
      <c r="I19" s="88">
        <f>I9</f>
        <v>27775.558000000001</v>
      </c>
      <c r="J19" s="108"/>
      <c r="K19" s="105"/>
      <c r="L19" s="88">
        <f t="shared" si="4"/>
        <v>33099</v>
      </c>
      <c r="M19" s="90">
        <v>100</v>
      </c>
    </row>
    <row r="20" spans="1:14" ht="15" customHeight="1" x14ac:dyDescent="0.25">
      <c r="A20" s="119"/>
      <c r="B20" s="119"/>
      <c r="C20" s="119"/>
      <c r="E20" s="86" t="s">
        <v>1079</v>
      </c>
      <c r="F20" s="509" t="s">
        <v>1098</v>
      </c>
      <c r="G20" s="510"/>
      <c r="H20" s="88">
        <f>H10*$M$20/100</f>
        <v>0</v>
      </c>
      <c r="I20" s="88">
        <f>I10*$M$20/100</f>
        <v>16598.634000000038</v>
      </c>
      <c r="J20" s="88">
        <f t="shared" ref="J20" si="5">J10*$M$20/100</f>
        <v>0</v>
      </c>
      <c r="K20" s="88">
        <f>K10*$M$20/100</f>
        <v>463.74623999999994</v>
      </c>
      <c r="L20" s="88">
        <f>SUM(H20:K20)</f>
        <v>17062.380240000039</v>
      </c>
      <c r="M20" s="90">
        <v>109.1</v>
      </c>
      <c r="N20" s="503"/>
    </row>
    <row r="21" spans="1:14" ht="15.75" customHeight="1" x14ac:dyDescent="0.2">
      <c r="A21" s="119"/>
      <c r="B21" s="119"/>
      <c r="C21" s="119"/>
      <c r="D21" s="125"/>
      <c r="E21" s="86" t="s">
        <v>1080</v>
      </c>
      <c r="F21" s="509" t="s">
        <v>1069</v>
      </c>
      <c r="G21" s="510"/>
      <c r="H21" s="88">
        <f>H11*$M$20/100*$M$21/100</f>
        <v>0</v>
      </c>
      <c r="I21" s="88">
        <f>I11*$M$20/100*$M$21/100</f>
        <v>39695.635473039991</v>
      </c>
      <c r="J21" s="88">
        <f t="shared" ref="J21:K21" si="6">J11*$M$20/100*$M$21/100</f>
        <v>0</v>
      </c>
      <c r="K21" s="88">
        <f t="shared" si="6"/>
        <v>24375.918526960002</v>
      </c>
      <c r="L21" s="88">
        <f>SUM(H21:K21)</f>
        <v>64071.553999999989</v>
      </c>
      <c r="M21" s="95">
        <v>107.8</v>
      </c>
      <c r="N21" s="503"/>
    </row>
    <row r="22" spans="1:14" ht="28.5" customHeight="1" x14ac:dyDescent="0.2">
      <c r="A22" s="111" t="s">
        <v>21</v>
      </c>
      <c r="B22" s="112" t="s">
        <v>941</v>
      </c>
      <c r="C22" s="113" t="s">
        <v>942</v>
      </c>
      <c r="D22" s="125"/>
      <c r="E22" s="86" t="s">
        <v>1081</v>
      </c>
      <c r="F22" s="509" t="s">
        <v>1070</v>
      </c>
      <c r="G22" s="510"/>
      <c r="H22" s="88">
        <f>H12*$M$20/100*$M$21/100*$M$22/100</f>
        <v>0</v>
      </c>
      <c r="I22" s="88">
        <f>I12*$M$20/100*$M$21/100*$M$22/100</f>
        <v>19805.743666714967</v>
      </c>
      <c r="J22" s="88">
        <f t="shared" ref="J22:K22" si="7">J12*$M$20/100*$M$21/100*$M$22/100</f>
        <v>0</v>
      </c>
      <c r="K22" s="88">
        <f t="shared" si="7"/>
        <v>26194.256333285033</v>
      </c>
      <c r="L22" s="88">
        <f t="shared" ref="L22:L25" si="8">SUM(H22:K22)</f>
        <v>46000</v>
      </c>
      <c r="M22" s="95">
        <v>105.3</v>
      </c>
      <c r="N22" s="503"/>
    </row>
    <row r="23" spans="1:14" ht="15.75" customHeight="1" x14ac:dyDescent="0.2">
      <c r="A23" s="111">
        <v>1</v>
      </c>
      <c r="B23" s="112">
        <v>2</v>
      </c>
      <c r="C23" s="114">
        <v>3</v>
      </c>
      <c r="D23" s="125"/>
      <c r="E23" s="86" t="s">
        <v>1082</v>
      </c>
      <c r="F23" s="511" t="s">
        <v>1071</v>
      </c>
      <c r="G23" s="511"/>
      <c r="H23" s="88">
        <f>H13*$M$20/100*$M$21/100*$M$22/100*$M$23/100</f>
        <v>0</v>
      </c>
      <c r="I23" s="88">
        <f t="shared" ref="I23:K23" si="9">I13*$M$20/100*$M$21/100*$M$22/100*$M$23/100</f>
        <v>0</v>
      </c>
      <c r="J23" s="88">
        <f t="shared" si="9"/>
        <v>0</v>
      </c>
      <c r="K23" s="88">
        <f t="shared" si="9"/>
        <v>0</v>
      </c>
      <c r="L23" s="88">
        <f t="shared" si="8"/>
        <v>0</v>
      </c>
      <c r="M23" s="95">
        <v>104.4</v>
      </c>
    </row>
    <row r="24" spans="1:14" x14ac:dyDescent="0.25">
      <c r="A24" s="111">
        <v>1</v>
      </c>
      <c r="B24" s="126" t="s">
        <v>943</v>
      </c>
      <c r="C24" s="127">
        <f>ССРСС!H77</f>
        <v>170404.05</v>
      </c>
      <c r="D24" s="115"/>
      <c r="E24" s="86" t="s">
        <v>1105</v>
      </c>
      <c r="F24" s="511" t="s">
        <v>1072</v>
      </c>
      <c r="G24" s="511"/>
      <c r="H24" s="88">
        <f>H14*$M$20/100*$M$21/100*$M$22/100*$M$23/100*$M$24/100</f>
        <v>0</v>
      </c>
      <c r="I24" s="88">
        <f t="shared" ref="I24:K24" si="10">I14*$M$20/100*$M$21/100*$M$22/100*$M$23/100*$M$24/100</f>
        <v>0</v>
      </c>
      <c r="J24" s="88">
        <f t="shared" si="10"/>
        <v>0</v>
      </c>
      <c r="K24" s="88">
        <f t="shared" si="10"/>
        <v>0</v>
      </c>
      <c r="L24" s="88">
        <f>SUM(H24:K24)</f>
        <v>0</v>
      </c>
      <c r="M24" s="95">
        <v>104.4</v>
      </c>
    </row>
    <row r="25" spans="1:14" ht="15" customHeight="1" x14ac:dyDescent="0.25">
      <c r="A25" s="477" t="s">
        <v>1062</v>
      </c>
      <c r="B25" s="126" t="s">
        <v>944</v>
      </c>
      <c r="C25" s="128">
        <f>ССРСС!D77+ССРСС!E77</f>
        <v>123419.59</v>
      </c>
      <c r="D25" s="116"/>
      <c r="E25" s="86" t="s">
        <v>1111</v>
      </c>
      <c r="F25" s="511" t="s">
        <v>1073</v>
      </c>
      <c r="G25" s="511"/>
      <c r="H25" s="88">
        <f>H15*$M$20/100*$M$21/100*$M$22/100*$M$23/100*$M$24/100*$M$25/100</f>
        <v>0</v>
      </c>
      <c r="I25" s="88">
        <f t="shared" ref="I25:K25" si="11">I15*$M$20/100*$M$21/100*$M$22/100*$M$23/100*$M$24/100*$M$25/100</f>
        <v>0</v>
      </c>
      <c r="J25" s="88">
        <f t="shared" si="11"/>
        <v>0</v>
      </c>
      <c r="K25" s="88">
        <f t="shared" si="11"/>
        <v>0</v>
      </c>
      <c r="L25" s="88">
        <f t="shared" si="8"/>
        <v>0</v>
      </c>
      <c r="M25" s="95">
        <v>104.4</v>
      </c>
    </row>
    <row r="26" spans="1:14" ht="15" customHeight="1" x14ac:dyDescent="0.25">
      <c r="A26" s="477" t="s">
        <v>1065</v>
      </c>
      <c r="B26" s="126" t="s">
        <v>945</v>
      </c>
      <c r="C26" s="129">
        <f>ССРСС!F77</f>
        <v>0</v>
      </c>
      <c r="D26" s="116"/>
      <c r="E26" s="86" t="s">
        <v>1112</v>
      </c>
      <c r="F26" s="512" t="s">
        <v>1074</v>
      </c>
      <c r="G26" s="512"/>
      <c r="H26" s="93">
        <f>SUM(H18:H25)</f>
        <v>8265.91</v>
      </c>
      <c r="I26" s="93">
        <f>SUM(I18:I25)</f>
        <v>130977.103139755</v>
      </c>
      <c r="J26" s="93">
        <f t="shared" ref="J26" si="12">SUM(J18:J25)</f>
        <v>0</v>
      </c>
      <c r="K26" s="93">
        <f>SUM(K18:K25)</f>
        <v>51033.921100245032</v>
      </c>
      <c r="L26" s="110">
        <f>SUM(L18:L25)</f>
        <v>190276.93424000003</v>
      </c>
      <c r="M26" s="96"/>
    </row>
    <row r="27" spans="1:14" ht="15" customHeight="1" x14ac:dyDescent="0.25">
      <c r="A27" s="477" t="s">
        <v>1356</v>
      </c>
      <c r="B27" s="126" t="s">
        <v>946</v>
      </c>
      <c r="C27" s="129">
        <f>ССРСС!G77</f>
        <v>46984.46</v>
      </c>
      <c r="D27" s="116"/>
      <c r="E27" s="84" t="s">
        <v>1083</v>
      </c>
      <c r="F27" s="515" t="s">
        <v>1084</v>
      </c>
      <c r="G27" s="516"/>
      <c r="H27" s="516"/>
      <c r="I27" s="516"/>
      <c r="J27" s="517"/>
      <c r="K27" s="97"/>
      <c r="L27" s="97"/>
      <c r="M27" s="98"/>
    </row>
    <row r="28" spans="1:14" ht="15" customHeight="1" x14ac:dyDescent="0.25">
      <c r="A28" s="130">
        <v>2</v>
      </c>
      <c r="B28" s="131" t="s">
        <v>947</v>
      </c>
      <c r="C28" s="132">
        <f>ССРСС!H81</f>
        <v>204484.86</v>
      </c>
      <c r="D28" s="116"/>
      <c r="E28" s="86" t="s">
        <v>1085</v>
      </c>
      <c r="F28" s="509" t="s">
        <v>1108</v>
      </c>
      <c r="G28" s="510"/>
      <c r="H28" s="88">
        <f>H18*1.2</f>
        <v>3530.9615999999996</v>
      </c>
      <c r="I28" s="88">
        <f t="shared" ref="I28:K28" si="13">I18*1.2</f>
        <v>32521.838399999997</v>
      </c>
      <c r="J28" s="88">
        <f t="shared" si="13"/>
        <v>0</v>
      </c>
      <c r="K28" s="88">
        <f t="shared" si="13"/>
        <v>0</v>
      </c>
      <c r="L28" s="88">
        <f t="shared" ref="L28:L29" si="14">SUM(H28:K28)</f>
        <v>36052.799999999996</v>
      </c>
      <c r="M28" s="90">
        <v>100</v>
      </c>
    </row>
    <row r="29" spans="1:14" ht="15" customHeight="1" x14ac:dyDescent="0.25">
      <c r="A29" s="141" t="s">
        <v>1097</v>
      </c>
      <c r="B29" s="134" t="s">
        <v>948</v>
      </c>
      <c r="C29" s="135">
        <f>ССРСС!H80</f>
        <v>34080.81</v>
      </c>
      <c r="D29" s="116"/>
      <c r="E29" s="86" t="s">
        <v>1086</v>
      </c>
      <c r="F29" s="509" t="s">
        <v>1107</v>
      </c>
      <c r="G29" s="510"/>
      <c r="H29" s="88">
        <f t="shared" ref="H29:K35" si="15">H19*1.2</f>
        <v>6388.1304</v>
      </c>
      <c r="I29" s="88">
        <f t="shared" si="15"/>
        <v>33330.669600000001</v>
      </c>
      <c r="J29" s="88">
        <f t="shared" si="15"/>
        <v>0</v>
      </c>
      <c r="K29" s="88">
        <f t="shared" si="15"/>
        <v>0</v>
      </c>
      <c r="L29" s="88">
        <f t="shared" si="14"/>
        <v>39718.800000000003</v>
      </c>
      <c r="M29" s="90">
        <v>100</v>
      </c>
    </row>
    <row r="30" spans="1:14" ht="33" customHeight="1" x14ac:dyDescent="0.25">
      <c r="A30" s="133">
        <v>3</v>
      </c>
      <c r="B30" s="134" t="s">
        <v>949</v>
      </c>
      <c r="C30" s="135">
        <f>L39</f>
        <v>228332.32108800006</v>
      </c>
      <c r="D30" s="504">
        <f>C30/1.2</f>
        <v>190276.93424000006</v>
      </c>
      <c r="E30" s="86" t="s">
        <v>1087</v>
      </c>
      <c r="F30" s="509" t="s">
        <v>1098</v>
      </c>
      <c r="G30" s="510"/>
      <c r="H30" s="88">
        <f t="shared" si="15"/>
        <v>0</v>
      </c>
      <c r="I30" s="88">
        <f t="shared" si="15"/>
        <v>19918.360800000046</v>
      </c>
      <c r="J30" s="88">
        <f t="shared" si="15"/>
        <v>0</v>
      </c>
      <c r="K30" s="88">
        <f t="shared" si="15"/>
        <v>556.49548799999991</v>
      </c>
      <c r="L30" s="88">
        <f>SUM(H30:K30)</f>
        <v>20474.856288000046</v>
      </c>
      <c r="M30" s="90">
        <v>109.1</v>
      </c>
    </row>
    <row r="31" spans="1:14" ht="15" customHeight="1" x14ac:dyDescent="0.25">
      <c r="A31" s="136"/>
      <c r="B31" s="122"/>
      <c r="C31" s="137"/>
      <c r="E31" s="86" t="s">
        <v>1088</v>
      </c>
      <c r="F31" s="511" t="s">
        <v>1069</v>
      </c>
      <c r="G31" s="511"/>
      <c r="H31" s="88">
        <f t="shared" si="15"/>
        <v>0</v>
      </c>
      <c r="I31" s="88">
        <f t="shared" si="15"/>
        <v>47634.762567647987</v>
      </c>
      <c r="J31" s="88">
        <f t="shared" si="15"/>
        <v>0</v>
      </c>
      <c r="K31" s="88">
        <f t="shared" si="15"/>
        <v>29251.102232352001</v>
      </c>
      <c r="L31" s="88">
        <f>SUM(H31:K31)</f>
        <v>76885.864799999981</v>
      </c>
      <c r="M31" s="95">
        <v>107.8</v>
      </c>
    </row>
    <row r="32" spans="1:14" ht="24" customHeight="1" x14ac:dyDescent="0.25">
      <c r="A32" s="136"/>
      <c r="B32" s="122"/>
      <c r="C32" s="137"/>
      <c r="E32" s="86" t="s">
        <v>1089</v>
      </c>
      <c r="F32" s="511" t="s">
        <v>1070</v>
      </c>
      <c r="G32" s="511"/>
      <c r="H32" s="88">
        <f t="shared" si="15"/>
        <v>0</v>
      </c>
      <c r="I32" s="88">
        <f t="shared" si="15"/>
        <v>23766.892400057961</v>
      </c>
      <c r="J32" s="88">
        <f t="shared" si="15"/>
        <v>0</v>
      </c>
      <c r="K32" s="88">
        <f t="shared" si="15"/>
        <v>31433.107599942039</v>
      </c>
      <c r="L32" s="88">
        <f t="shared" ref="L32:L35" si="16">SUM(H32:K32)</f>
        <v>55200</v>
      </c>
      <c r="M32" s="95">
        <v>105.3</v>
      </c>
    </row>
    <row r="33" spans="1:13" x14ac:dyDescent="0.25">
      <c r="A33" s="119"/>
      <c r="C33" s="119"/>
      <c r="E33" s="86" t="s">
        <v>1090</v>
      </c>
      <c r="F33" s="511" t="s">
        <v>1071</v>
      </c>
      <c r="G33" s="511"/>
      <c r="H33" s="88">
        <f t="shared" si="15"/>
        <v>0</v>
      </c>
      <c r="I33" s="88">
        <f t="shared" si="15"/>
        <v>0</v>
      </c>
      <c r="J33" s="88">
        <f t="shared" si="15"/>
        <v>0</v>
      </c>
      <c r="K33" s="88">
        <f t="shared" si="15"/>
        <v>0</v>
      </c>
      <c r="L33" s="88">
        <f t="shared" si="16"/>
        <v>0</v>
      </c>
      <c r="M33" s="95">
        <v>104.4</v>
      </c>
    </row>
    <row r="34" spans="1:13" ht="25.5" customHeight="1" x14ac:dyDescent="0.25">
      <c r="A34" s="532" t="s">
        <v>950</v>
      </c>
      <c r="B34" s="532"/>
      <c r="C34" s="532"/>
      <c r="E34" s="86" t="s">
        <v>1106</v>
      </c>
      <c r="F34" s="511" t="s">
        <v>1072</v>
      </c>
      <c r="G34" s="511"/>
      <c r="H34" s="88">
        <f t="shared" si="15"/>
        <v>0</v>
      </c>
      <c r="I34" s="88">
        <f t="shared" si="15"/>
        <v>0</v>
      </c>
      <c r="J34" s="88">
        <f t="shared" si="15"/>
        <v>0</v>
      </c>
      <c r="K34" s="88">
        <f t="shared" si="15"/>
        <v>0</v>
      </c>
      <c r="L34" s="88">
        <f t="shared" si="16"/>
        <v>0</v>
      </c>
      <c r="M34" s="95">
        <v>104.4</v>
      </c>
    </row>
    <row r="35" spans="1:13" ht="15" customHeight="1" x14ac:dyDescent="0.25">
      <c r="E35" s="86" t="s">
        <v>1113</v>
      </c>
      <c r="F35" s="511" t="s">
        <v>1073</v>
      </c>
      <c r="G35" s="511"/>
      <c r="H35" s="88">
        <f t="shared" si="15"/>
        <v>0</v>
      </c>
      <c r="I35" s="88">
        <f t="shared" si="15"/>
        <v>0</v>
      </c>
      <c r="J35" s="88">
        <f t="shared" si="15"/>
        <v>0</v>
      </c>
      <c r="K35" s="88">
        <f t="shared" si="15"/>
        <v>0</v>
      </c>
      <c r="L35" s="88">
        <f t="shared" si="16"/>
        <v>0</v>
      </c>
      <c r="M35" s="95">
        <v>104.4</v>
      </c>
    </row>
    <row r="36" spans="1:13" x14ac:dyDescent="0.25">
      <c r="E36" s="86" t="s">
        <v>1114</v>
      </c>
      <c r="F36" s="512" t="s">
        <v>1074</v>
      </c>
      <c r="G36" s="512"/>
      <c r="H36" s="93">
        <f>SUM(H28:H35)</f>
        <v>9919.0920000000006</v>
      </c>
      <c r="I36" s="93">
        <f>SUM(I28:I35)</f>
        <v>157172.52376770601</v>
      </c>
      <c r="J36" s="93">
        <f t="shared" ref="J36:L36" si="17">SUM(J28:J35)</f>
        <v>0</v>
      </c>
      <c r="K36" s="93">
        <f t="shared" si="17"/>
        <v>61240.705320294044</v>
      </c>
      <c r="L36" s="93">
        <f t="shared" si="17"/>
        <v>228332.32108800003</v>
      </c>
      <c r="M36" s="96"/>
    </row>
    <row r="37" spans="1:13" ht="15" customHeight="1" x14ac:dyDescent="0.25">
      <c r="E37" s="84" t="s">
        <v>1091</v>
      </c>
      <c r="F37" s="507" t="s">
        <v>1092</v>
      </c>
      <c r="G37" s="507"/>
      <c r="H37" s="507"/>
      <c r="I37" s="507"/>
      <c r="J37" s="507"/>
      <c r="K37" s="507"/>
      <c r="L37" s="507"/>
      <c r="M37" s="507"/>
    </row>
    <row r="38" spans="1:13" x14ac:dyDescent="0.25">
      <c r="C38" s="117"/>
      <c r="E38" s="103" t="s">
        <v>1093</v>
      </c>
      <c r="F38" s="508" t="s">
        <v>1094</v>
      </c>
      <c r="G38" s="508"/>
      <c r="H38" s="99">
        <f>H26</f>
        <v>8265.91</v>
      </c>
      <c r="I38" s="99">
        <f t="shared" ref="I38" si="18">I26</f>
        <v>130977.103139755</v>
      </c>
      <c r="J38" s="99">
        <f>J26</f>
        <v>0</v>
      </c>
      <c r="K38" s="99">
        <f>K26</f>
        <v>51033.921100245032</v>
      </c>
      <c r="L38" s="99">
        <f>L26</f>
        <v>190276.93424000003</v>
      </c>
      <c r="M38" s="90" t="s">
        <v>1064</v>
      </c>
    </row>
    <row r="39" spans="1:13" x14ac:dyDescent="0.25">
      <c r="E39" s="103" t="s">
        <v>1095</v>
      </c>
      <c r="F39" s="508" t="s">
        <v>1096</v>
      </c>
      <c r="G39" s="508"/>
      <c r="H39" s="99">
        <f>H36</f>
        <v>9919.0920000000006</v>
      </c>
      <c r="I39" s="99">
        <f t="shared" ref="I39:K39" si="19">I36</f>
        <v>157172.52376770601</v>
      </c>
      <c r="J39" s="99">
        <f t="shared" si="19"/>
        <v>0</v>
      </c>
      <c r="K39" s="99">
        <f t="shared" si="19"/>
        <v>61240.705320294044</v>
      </c>
      <c r="L39" s="99">
        <f>SUM(H39:K39)</f>
        <v>228332.32108800006</v>
      </c>
      <c r="M39" s="90" t="s">
        <v>1064</v>
      </c>
    </row>
    <row r="41" spans="1:13" ht="15" customHeight="1" x14ac:dyDescent="0.25"/>
    <row r="42" spans="1:13" ht="15" customHeight="1" x14ac:dyDescent="0.25"/>
    <row r="43" spans="1:13" ht="14.25" customHeight="1" x14ac:dyDescent="0.25"/>
    <row r="45" spans="1:13" ht="14.25" customHeight="1" x14ac:dyDescent="0.25"/>
    <row r="47" spans="1:13" ht="14.25" customHeight="1" x14ac:dyDescent="0.25"/>
    <row r="49" ht="14.2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60" ht="14.25" customHeight="1" x14ac:dyDescent="0.25"/>
  </sheetData>
  <mergeCells count="46">
    <mergeCell ref="B14:C14"/>
    <mergeCell ref="B16:C16"/>
    <mergeCell ref="B17:C17"/>
    <mergeCell ref="A34:C3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10:G10"/>
    <mergeCell ref="F20:G20"/>
    <mergeCell ref="F21:G21"/>
    <mergeCell ref="F22:G22"/>
    <mergeCell ref="F11:G11"/>
    <mergeCell ref="F12:G12"/>
    <mergeCell ref="F13:G13"/>
    <mergeCell ref="F14:G14"/>
    <mergeCell ref="F15:G15"/>
    <mergeCell ref="F30:G30"/>
    <mergeCell ref="F31:G31"/>
    <mergeCell ref="F32:G32"/>
    <mergeCell ref="F33:G33"/>
    <mergeCell ref="F23:G23"/>
    <mergeCell ref="F24:G24"/>
    <mergeCell ref="F26:G26"/>
    <mergeCell ref="F37:M37"/>
    <mergeCell ref="F38:G38"/>
    <mergeCell ref="F39:G39"/>
    <mergeCell ref="F8:G8"/>
    <mergeCell ref="F9:G9"/>
    <mergeCell ref="F18:G18"/>
    <mergeCell ref="F19:G19"/>
    <mergeCell ref="F28:G28"/>
    <mergeCell ref="F29:G29"/>
    <mergeCell ref="F35:G35"/>
    <mergeCell ref="F36:G36"/>
    <mergeCell ref="F16:G16"/>
    <mergeCell ref="F17:J17"/>
    <mergeCell ref="F25:G25"/>
    <mergeCell ref="F27:J27"/>
    <mergeCell ref="F34:G34"/>
  </mergeCells>
  <phoneticPr fontId="2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E55"/>
  <sheetViews>
    <sheetView topLeftCell="A25" workbookViewId="0">
      <selection activeCell="M25" sqref="M2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8" width="180.28515625" style="5" hidden="1" customWidth="1"/>
    <col min="79" max="79" width="34.140625" style="2" hidden="1" customWidth="1"/>
    <col min="80" max="83" width="103.28515625" style="2" hidden="1" customWidth="1"/>
    <col min="84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609" t="s">
        <v>0</v>
      </c>
      <c r="B2" s="609"/>
      <c r="C2" s="609"/>
      <c r="D2" s="9"/>
      <c r="E2" s="7"/>
      <c r="F2" s="7"/>
      <c r="G2" s="7"/>
      <c r="H2" s="9"/>
      <c r="I2" s="7"/>
      <c r="J2" s="7"/>
      <c r="K2" s="9"/>
      <c r="L2" s="7"/>
      <c r="M2" s="609" t="s">
        <v>1</v>
      </c>
      <c r="N2" s="609"/>
      <c r="O2" s="609"/>
      <c r="P2" s="609"/>
    </row>
    <row r="3" spans="1:65" s="6" customFormat="1" ht="11.25" customHeight="1" x14ac:dyDescent="0.25">
      <c r="A3" s="610"/>
      <c r="B3" s="610"/>
      <c r="C3" s="610"/>
      <c r="D3" s="610"/>
      <c r="E3" s="7"/>
      <c r="F3" s="7"/>
      <c r="G3" s="10"/>
      <c r="H3" s="10"/>
      <c r="I3" s="7"/>
      <c r="J3" s="10"/>
      <c r="K3" s="10"/>
      <c r="L3" s="611"/>
      <c r="M3" s="611"/>
      <c r="N3" s="611"/>
      <c r="O3" s="611"/>
      <c r="P3" s="611"/>
    </row>
    <row r="4" spans="1:65" s="6" customFormat="1" ht="15" x14ac:dyDescent="0.25">
      <c r="A4" s="612"/>
      <c r="B4" s="612"/>
      <c r="C4" s="612"/>
      <c r="D4" s="612"/>
      <c r="E4" s="7"/>
      <c r="F4" s="7"/>
      <c r="G4" s="10"/>
      <c r="H4" s="10"/>
      <c r="I4" s="7"/>
      <c r="J4" s="10"/>
      <c r="K4" s="10"/>
      <c r="L4" s="612"/>
      <c r="M4" s="612"/>
      <c r="N4" s="612"/>
      <c r="O4" s="612"/>
      <c r="P4" s="612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261" customFormat="1" ht="11.25" customHeight="1" x14ac:dyDescent="0.25">
      <c r="A6" s="258" t="s">
        <v>3</v>
      </c>
      <c r="B6" s="259"/>
      <c r="C6" s="259"/>
      <c r="D6" s="259"/>
      <c r="E6" s="258"/>
      <c r="F6" s="258"/>
      <c r="G6" s="258"/>
      <c r="H6" s="258"/>
      <c r="I6" s="258"/>
      <c r="J6" s="258"/>
      <c r="K6" s="258"/>
      <c r="L6" s="258"/>
      <c r="M6" s="258"/>
      <c r="N6" s="259"/>
      <c r="O6" s="259"/>
      <c r="P6" s="260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40.5" customHeight="1" x14ac:dyDescent="0.25">
      <c r="A8" s="632" t="s">
        <v>4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  <c r="N8" s="632"/>
      <c r="O8" s="632"/>
      <c r="P8" s="632"/>
      <c r="AC8" s="17" t="s">
        <v>905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606" t="s">
        <v>5</v>
      </c>
      <c r="B9" s="606"/>
      <c r="C9" s="606"/>
      <c r="D9" s="606"/>
      <c r="E9" s="606"/>
      <c r="F9" s="606"/>
      <c r="G9" s="606"/>
      <c r="H9" s="606"/>
      <c r="I9" s="606"/>
      <c r="J9" s="606"/>
      <c r="K9" s="606"/>
      <c r="L9" s="606"/>
      <c r="M9" s="606"/>
      <c r="N9" s="606"/>
      <c r="O9" s="606"/>
      <c r="P9" s="606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607" t="s">
        <v>906</v>
      </c>
      <c r="B11" s="607"/>
      <c r="C11" s="607"/>
      <c r="D11" s="607"/>
      <c r="E11" s="607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</row>
    <row r="12" spans="1:65" s="6" customFormat="1" ht="21" customHeight="1" x14ac:dyDescent="0.25">
      <c r="A12" s="597" t="s">
        <v>7</v>
      </c>
      <c r="B12" s="597"/>
      <c r="C12" s="597"/>
      <c r="D12" s="597"/>
      <c r="E12" s="597"/>
      <c r="F12" s="597"/>
      <c r="G12" s="597"/>
      <c r="H12" s="597"/>
      <c r="I12" s="597"/>
      <c r="J12" s="597"/>
      <c r="K12" s="597"/>
      <c r="L12" s="597"/>
      <c r="M12" s="597"/>
      <c r="N12" s="597"/>
      <c r="O12" s="597"/>
      <c r="P12" s="597"/>
    </row>
    <row r="13" spans="1:65" s="6" customFormat="1" ht="26.25" x14ac:dyDescent="0.25">
      <c r="A13" s="640" t="s">
        <v>1142</v>
      </c>
      <c r="B13" s="640"/>
      <c r="C13" s="640"/>
      <c r="D13" s="640"/>
      <c r="E13" s="640"/>
      <c r="F13" s="640"/>
      <c r="G13" s="640"/>
      <c r="H13" s="640"/>
      <c r="I13" s="640"/>
      <c r="J13" s="640"/>
      <c r="K13" s="640"/>
      <c r="L13" s="640"/>
      <c r="M13" s="640"/>
      <c r="N13" s="640"/>
      <c r="O13" s="640"/>
      <c r="P13" s="640"/>
      <c r="AS13" s="17" t="s">
        <v>907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597" t="s">
        <v>9</v>
      </c>
      <c r="B14" s="597"/>
      <c r="C14" s="597"/>
      <c r="D14" s="597"/>
      <c r="E14" s="597"/>
      <c r="F14" s="597"/>
      <c r="G14" s="597"/>
      <c r="H14" s="597"/>
      <c r="I14" s="597"/>
      <c r="J14" s="597"/>
      <c r="K14" s="597"/>
      <c r="L14" s="597"/>
      <c r="M14" s="597"/>
      <c r="N14" s="597"/>
      <c r="O14" s="597"/>
      <c r="P14" s="597"/>
    </row>
    <row r="15" spans="1:65" s="6" customFormat="1" ht="15" x14ac:dyDescent="0.25">
      <c r="A15" s="7"/>
      <c r="B15" s="19" t="s">
        <v>10</v>
      </c>
      <c r="C15" s="598" t="s">
        <v>871</v>
      </c>
      <c r="D15" s="598"/>
      <c r="E15" s="598"/>
      <c r="F15" s="598"/>
      <c r="G15" s="598"/>
      <c r="H15" s="20"/>
      <c r="I15" s="20"/>
      <c r="J15" s="20"/>
      <c r="K15" s="20"/>
      <c r="L15" s="20"/>
      <c r="M15" s="20"/>
      <c r="N15" s="20"/>
      <c r="O15" s="7"/>
      <c r="P15" s="7"/>
      <c r="BI15" s="21" t="s">
        <v>871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62">
        <v>779.45600000000002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908</v>
      </c>
      <c r="D17" s="23"/>
      <c r="E17" s="24">
        <v>779.45600000000002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15</v>
      </c>
      <c r="C18" s="22"/>
      <c r="D18" s="23"/>
      <c r="E18" s="24">
        <v>152.197</v>
      </c>
      <c r="F18" s="25" t="s">
        <v>13</v>
      </c>
      <c r="H18" s="22"/>
      <c r="J18" s="22"/>
      <c r="K18" s="22"/>
      <c r="L18" s="22"/>
      <c r="M18" s="8"/>
      <c r="N18" s="27"/>
    </row>
    <row r="19" spans="1:80" s="6" customFormat="1" ht="12.75" customHeight="1" x14ac:dyDescent="0.25">
      <c r="B19" s="22" t="s">
        <v>16</v>
      </c>
      <c r="C19" s="22"/>
      <c r="D19" s="12"/>
      <c r="E19" s="28"/>
      <c r="F19" s="25" t="s">
        <v>17</v>
      </c>
      <c r="H19" s="22"/>
      <c r="J19" s="22"/>
      <c r="K19" s="22"/>
      <c r="L19" s="22"/>
      <c r="M19" s="29"/>
      <c r="N19" s="25"/>
    </row>
    <row r="20" spans="1:80" s="6" customFormat="1" ht="12.75" customHeight="1" x14ac:dyDescent="0.25">
      <c r="B20" s="22" t="s">
        <v>18</v>
      </c>
      <c r="C20" s="22"/>
      <c r="D20" s="12"/>
      <c r="E20" s="28">
        <v>252.79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5" x14ac:dyDescent="0.25">
      <c r="A21" s="7"/>
      <c r="B21" s="19" t="s">
        <v>19</v>
      </c>
      <c r="C21" s="19"/>
      <c r="D21" s="7"/>
      <c r="E21" s="599" t="s">
        <v>20</v>
      </c>
      <c r="F21" s="599"/>
      <c r="G21" s="599"/>
      <c r="H21" s="599"/>
      <c r="I21" s="599"/>
      <c r="J21" s="599"/>
      <c r="K21" s="599"/>
      <c r="L21" s="599"/>
      <c r="M21" s="599"/>
      <c r="N21" s="599"/>
      <c r="O21" s="599"/>
      <c r="P21" s="599"/>
      <c r="BN21" s="21" t="s">
        <v>20</v>
      </c>
      <c r="BO21" s="21" t="s">
        <v>2</v>
      </c>
      <c r="BP21" s="21" t="s">
        <v>2</v>
      </c>
      <c r="BQ21" s="21" t="s">
        <v>2</v>
      </c>
      <c r="BR21" s="21" t="s">
        <v>2</v>
      </c>
      <c r="BS21" s="21" t="s">
        <v>2</v>
      </c>
      <c r="BT21" s="21" t="s">
        <v>2</v>
      </c>
      <c r="BU21" s="21" t="s">
        <v>2</v>
      </c>
      <c r="BV21" s="21" t="s">
        <v>2</v>
      </c>
      <c r="BW21" s="21" t="s">
        <v>2</v>
      </c>
      <c r="BX21" s="21" t="s">
        <v>2</v>
      </c>
      <c r="BY21" s="21" t="s">
        <v>2</v>
      </c>
    </row>
    <row r="22" spans="1:80" s="6" customFormat="1" ht="12.75" customHeight="1" x14ac:dyDescent="0.25">
      <c r="A22" s="19"/>
      <c r="B22" s="19"/>
      <c r="C22" s="7"/>
      <c r="D22" s="19"/>
      <c r="E22" s="30"/>
      <c r="F22" s="31"/>
      <c r="G22" s="32"/>
      <c r="H22" s="32"/>
      <c r="I22" s="19"/>
      <c r="J22" s="19"/>
      <c r="K22" s="19"/>
      <c r="L22" s="33"/>
      <c r="M22" s="19"/>
      <c r="N22" s="7"/>
      <c r="O22" s="7"/>
      <c r="P22" s="7"/>
    </row>
    <row r="23" spans="1:80" s="6" customFormat="1" ht="36" customHeight="1" x14ac:dyDescent="0.25">
      <c r="A23" s="600" t="s">
        <v>21</v>
      </c>
      <c r="B23" s="600" t="s">
        <v>22</v>
      </c>
      <c r="C23" s="600" t="s">
        <v>23</v>
      </c>
      <c r="D23" s="600"/>
      <c r="E23" s="600"/>
      <c r="F23" s="600" t="s">
        <v>24</v>
      </c>
      <c r="G23" s="601" t="s">
        <v>25</v>
      </c>
      <c r="H23" s="602"/>
      <c r="I23" s="600" t="s">
        <v>26</v>
      </c>
      <c r="J23" s="600"/>
      <c r="K23" s="600"/>
      <c r="L23" s="600"/>
      <c r="M23" s="600"/>
      <c r="N23" s="600"/>
      <c r="O23" s="600" t="s">
        <v>27</v>
      </c>
      <c r="P23" s="600" t="s">
        <v>28</v>
      </c>
    </row>
    <row r="24" spans="1:80" s="6" customFormat="1" ht="36.75" customHeight="1" x14ac:dyDescent="0.25">
      <c r="A24" s="600"/>
      <c r="B24" s="600"/>
      <c r="C24" s="600"/>
      <c r="D24" s="600"/>
      <c r="E24" s="600"/>
      <c r="F24" s="600"/>
      <c r="G24" s="603" t="s">
        <v>29</v>
      </c>
      <c r="H24" s="603" t="s">
        <v>30</v>
      </c>
      <c r="I24" s="600" t="s">
        <v>29</v>
      </c>
      <c r="J24" s="600" t="s">
        <v>31</v>
      </c>
      <c r="K24" s="596" t="s">
        <v>32</v>
      </c>
      <c r="L24" s="596"/>
      <c r="M24" s="596"/>
      <c r="N24" s="596"/>
      <c r="O24" s="600"/>
      <c r="P24" s="600"/>
    </row>
    <row r="25" spans="1:80" s="6" customFormat="1" ht="15" x14ac:dyDescent="0.25">
      <c r="A25" s="600"/>
      <c r="B25" s="600"/>
      <c r="C25" s="600"/>
      <c r="D25" s="600"/>
      <c r="E25" s="600"/>
      <c r="F25" s="600"/>
      <c r="G25" s="604"/>
      <c r="H25" s="604"/>
      <c r="I25" s="600"/>
      <c r="J25" s="600"/>
      <c r="K25" s="35" t="s">
        <v>33</v>
      </c>
      <c r="L25" s="35" t="s">
        <v>34</v>
      </c>
      <c r="M25" s="35" t="s">
        <v>35</v>
      </c>
      <c r="N25" s="35" t="s">
        <v>36</v>
      </c>
      <c r="O25" s="600"/>
      <c r="P25" s="600"/>
    </row>
    <row r="26" spans="1:80" s="6" customFormat="1" ht="15" x14ac:dyDescent="0.25">
      <c r="A26" s="34">
        <v>1</v>
      </c>
      <c r="B26" s="34">
        <v>2</v>
      </c>
      <c r="C26" s="596">
        <v>3</v>
      </c>
      <c r="D26" s="596"/>
      <c r="E26" s="596"/>
      <c r="F26" s="34">
        <v>4</v>
      </c>
      <c r="G26" s="34">
        <v>5</v>
      </c>
      <c r="H26" s="34">
        <v>6</v>
      </c>
      <c r="I26" s="34">
        <v>7</v>
      </c>
      <c r="J26" s="34">
        <v>8</v>
      </c>
      <c r="K26" s="34">
        <v>9</v>
      </c>
      <c r="L26" s="34">
        <v>10</v>
      </c>
      <c r="M26" s="34">
        <v>11</v>
      </c>
      <c r="N26" s="34">
        <v>12</v>
      </c>
      <c r="O26" s="34">
        <v>13</v>
      </c>
      <c r="P26" s="34">
        <v>14</v>
      </c>
    </row>
    <row r="27" spans="1:80" s="6" customFormat="1" ht="15" x14ac:dyDescent="0.25">
      <c r="A27" s="594" t="s">
        <v>909</v>
      </c>
      <c r="B27" s="594"/>
      <c r="C27" s="594"/>
      <c r="D27" s="594"/>
      <c r="E27" s="594"/>
      <c r="F27" s="594"/>
      <c r="G27" s="594"/>
      <c r="H27" s="594"/>
      <c r="I27" s="594"/>
      <c r="J27" s="594"/>
      <c r="K27" s="594"/>
      <c r="L27" s="594"/>
      <c r="M27" s="594"/>
      <c r="N27" s="594"/>
      <c r="O27" s="594"/>
      <c r="P27" s="594"/>
      <c r="BZ27" s="36" t="s">
        <v>909</v>
      </c>
    </row>
    <row r="28" spans="1:80" s="6" customFormat="1" ht="22.5" x14ac:dyDescent="0.25">
      <c r="A28" s="37" t="s">
        <v>38</v>
      </c>
      <c r="B28" s="38" t="s">
        <v>910</v>
      </c>
      <c r="C28" s="591" t="s">
        <v>911</v>
      </c>
      <c r="D28" s="592"/>
      <c r="E28" s="593"/>
      <c r="F28" s="37" t="s">
        <v>912</v>
      </c>
      <c r="G28" s="39"/>
      <c r="H28" s="40">
        <v>190.98</v>
      </c>
      <c r="I28" s="41">
        <v>1349.45</v>
      </c>
      <c r="J28" s="41">
        <v>372701.29</v>
      </c>
      <c r="K28" s="42"/>
      <c r="L28" s="41">
        <v>257717.96</v>
      </c>
      <c r="M28" s="41">
        <v>114983.33</v>
      </c>
      <c r="N28" s="42"/>
      <c r="O28" s="44">
        <v>0</v>
      </c>
      <c r="P28" s="44">
        <v>0</v>
      </c>
      <c r="BZ28" s="36"/>
      <c r="CA28" s="2" t="s">
        <v>911</v>
      </c>
    </row>
    <row r="29" spans="1:80" s="6" customFormat="1" ht="15" x14ac:dyDescent="0.25">
      <c r="A29" s="588" t="s">
        <v>913</v>
      </c>
      <c r="B29" s="589"/>
      <c r="C29" s="589"/>
      <c r="D29" s="589"/>
      <c r="E29" s="589"/>
      <c r="F29" s="589"/>
      <c r="G29" s="589"/>
      <c r="H29" s="589"/>
      <c r="I29" s="590"/>
      <c r="J29" s="48"/>
      <c r="K29" s="48"/>
      <c r="L29" s="48"/>
      <c r="M29" s="48"/>
      <c r="N29" s="48"/>
      <c r="O29" s="57">
        <v>0</v>
      </c>
      <c r="P29" s="65">
        <v>190.98</v>
      </c>
      <c r="BZ29" s="36"/>
      <c r="CB29" s="51" t="s">
        <v>913</v>
      </c>
    </row>
    <row r="30" spans="1:80" s="6" customFormat="1" ht="15" x14ac:dyDescent="0.25">
      <c r="A30" s="594" t="s">
        <v>914</v>
      </c>
      <c r="B30" s="594"/>
      <c r="C30" s="594"/>
      <c r="D30" s="594"/>
      <c r="E30" s="594"/>
      <c r="F30" s="594"/>
      <c r="G30" s="594"/>
      <c r="H30" s="594"/>
      <c r="I30" s="594"/>
      <c r="J30" s="594"/>
      <c r="K30" s="594"/>
      <c r="L30" s="594"/>
      <c r="M30" s="594"/>
      <c r="N30" s="594"/>
      <c r="O30" s="594"/>
      <c r="P30" s="594"/>
      <c r="BZ30" s="36" t="s">
        <v>914</v>
      </c>
      <c r="CB30" s="51"/>
    </row>
    <row r="31" spans="1:80" s="6" customFormat="1" ht="22.5" x14ac:dyDescent="0.25">
      <c r="A31" s="37" t="s">
        <v>42</v>
      </c>
      <c r="B31" s="38" t="s">
        <v>910</v>
      </c>
      <c r="C31" s="591" t="s">
        <v>911</v>
      </c>
      <c r="D31" s="592"/>
      <c r="E31" s="593"/>
      <c r="F31" s="37" t="s">
        <v>912</v>
      </c>
      <c r="G31" s="39"/>
      <c r="H31" s="40">
        <v>3.79</v>
      </c>
      <c r="I31" s="41">
        <v>1349.45</v>
      </c>
      <c r="J31" s="41">
        <v>7396.27</v>
      </c>
      <c r="K31" s="42"/>
      <c r="L31" s="41">
        <v>5114.42</v>
      </c>
      <c r="M31" s="41">
        <v>2281.85</v>
      </c>
      <c r="N31" s="42"/>
      <c r="O31" s="44">
        <v>0</v>
      </c>
      <c r="P31" s="44">
        <v>0</v>
      </c>
      <c r="BZ31" s="36"/>
      <c r="CA31" s="2" t="s">
        <v>911</v>
      </c>
      <c r="CB31" s="51"/>
    </row>
    <row r="32" spans="1:80" s="6" customFormat="1" ht="15" x14ac:dyDescent="0.25">
      <c r="A32" s="588" t="s">
        <v>915</v>
      </c>
      <c r="B32" s="589"/>
      <c r="C32" s="589"/>
      <c r="D32" s="589"/>
      <c r="E32" s="589"/>
      <c r="F32" s="589"/>
      <c r="G32" s="589"/>
      <c r="H32" s="589"/>
      <c r="I32" s="590"/>
      <c r="J32" s="48"/>
      <c r="K32" s="48"/>
      <c r="L32" s="48"/>
      <c r="M32" s="48"/>
      <c r="N32" s="48"/>
      <c r="O32" s="57">
        <v>0</v>
      </c>
      <c r="P32" s="65">
        <v>3.79</v>
      </c>
      <c r="BZ32" s="36"/>
      <c r="CB32" s="51" t="s">
        <v>915</v>
      </c>
    </row>
    <row r="33" spans="1:83" s="6" customFormat="1" ht="15" x14ac:dyDescent="0.25">
      <c r="A33" s="594" t="s">
        <v>916</v>
      </c>
      <c r="B33" s="594"/>
      <c r="C33" s="594"/>
      <c r="D33" s="594"/>
      <c r="E33" s="594"/>
      <c r="F33" s="594"/>
      <c r="G33" s="594"/>
      <c r="H33" s="594"/>
      <c r="I33" s="594"/>
      <c r="J33" s="594"/>
      <c r="K33" s="594"/>
      <c r="L33" s="594"/>
      <c r="M33" s="594"/>
      <c r="N33" s="594"/>
      <c r="O33" s="594"/>
      <c r="P33" s="594"/>
      <c r="BZ33" s="36" t="s">
        <v>916</v>
      </c>
      <c r="CB33" s="51"/>
    </row>
    <row r="34" spans="1:83" s="6" customFormat="1" ht="22.5" x14ac:dyDescent="0.25">
      <c r="A34" s="37" t="s">
        <v>45</v>
      </c>
      <c r="B34" s="38" t="s">
        <v>910</v>
      </c>
      <c r="C34" s="591" t="s">
        <v>911</v>
      </c>
      <c r="D34" s="592"/>
      <c r="E34" s="593"/>
      <c r="F34" s="37" t="s">
        <v>912</v>
      </c>
      <c r="G34" s="39"/>
      <c r="H34" s="40">
        <v>8.48</v>
      </c>
      <c r="I34" s="41">
        <v>1349.45</v>
      </c>
      <c r="J34" s="41">
        <v>16548.89</v>
      </c>
      <c r="K34" s="42"/>
      <c r="L34" s="41">
        <v>11443.34</v>
      </c>
      <c r="M34" s="41">
        <v>5105.55</v>
      </c>
      <c r="N34" s="42"/>
      <c r="O34" s="44">
        <v>0</v>
      </c>
      <c r="P34" s="44">
        <v>0</v>
      </c>
      <c r="BZ34" s="36"/>
      <c r="CA34" s="2" t="s">
        <v>911</v>
      </c>
      <c r="CB34" s="51"/>
    </row>
    <row r="35" spans="1:83" s="6" customFormat="1" ht="15" x14ac:dyDescent="0.25">
      <c r="A35" s="588" t="s">
        <v>917</v>
      </c>
      <c r="B35" s="589"/>
      <c r="C35" s="589"/>
      <c r="D35" s="589"/>
      <c r="E35" s="589"/>
      <c r="F35" s="589"/>
      <c r="G35" s="589"/>
      <c r="H35" s="589"/>
      <c r="I35" s="590"/>
      <c r="J35" s="48"/>
      <c r="K35" s="48"/>
      <c r="L35" s="48"/>
      <c r="M35" s="48"/>
      <c r="N35" s="48"/>
      <c r="O35" s="57">
        <v>0</v>
      </c>
      <c r="P35" s="65">
        <v>8.48</v>
      </c>
      <c r="BZ35" s="36"/>
      <c r="CB35" s="51" t="s">
        <v>917</v>
      </c>
    </row>
    <row r="36" spans="1:83" s="6" customFormat="1" ht="15" x14ac:dyDescent="0.25">
      <c r="A36" s="594" t="s">
        <v>918</v>
      </c>
      <c r="B36" s="594"/>
      <c r="C36" s="594"/>
      <c r="D36" s="594"/>
      <c r="E36" s="594"/>
      <c r="F36" s="594"/>
      <c r="G36" s="594"/>
      <c r="H36" s="594"/>
      <c r="I36" s="594"/>
      <c r="J36" s="594"/>
      <c r="K36" s="594"/>
      <c r="L36" s="594"/>
      <c r="M36" s="594"/>
      <c r="N36" s="594"/>
      <c r="O36" s="594"/>
      <c r="P36" s="594"/>
      <c r="BZ36" s="36" t="s">
        <v>918</v>
      </c>
      <c r="CB36" s="51"/>
    </row>
    <row r="37" spans="1:83" s="6" customFormat="1" ht="22.5" x14ac:dyDescent="0.25">
      <c r="A37" s="37" t="s">
        <v>48</v>
      </c>
      <c r="B37" s="38" t="s">
        <v>910</v>
      </c>
      <c r="C37" s="591" t="s">
        <v>911</v>
      </c>
      <c r="D37" s="592"/>
      <c r="E37" s="593"/>
      <c r="F37" s="37" t="s">
        <v>912</v>
      </c>
      <c r="G37" s="39"/>
      <c r="H37" s="40">
        <v>44.08</v>
      </c>
      <c r="I37" s="41">
        <v>1349.45</v>
      </c>
      <c r="J37" s="41">
        <v>86023.01</v>
      </c>
      <c r="K37" s="42"/>
      <c r="L37" s="41">
        <v>59483.76</v>
      </c>
      <c r="M37" s="41">
        <v>26539.25</v>
      </c>
      <c r="N37" s="42"/>
      <c r="O37" s="44">
        <v>0</v>
      </c>
      <c r="P37" s="44">
        <v>0</v>
      </c>
      <c r="BZ37" s="36"/>
      <c r="CA37" s="2" t="s">
        <v>911</v>
      </c>
      <c r="CB37" s="51"/>
    </row>
    <row r="38" spans="1:83" s="6" customFormat="1" ht="15" x14ac:dyDescent="0.25">
      <c r="A38" s="588" t="s">
        <v>919</v>
      </c>
      <c r="B38" s="589"/>
      <c r="C38" s="589"/>
      <c r="D38" s="589"/>
      <c r="E38" s="589"/>
      <c r="F38" s="589"/>
      <c r="G38" s="589"/>
      <c r="H38" s="589"/>
      <c r="I38" s="590"/>
      <c r="J38" s="48"/>
      <c r="K38" s="48"/>
      <c r="L38" s="48"/>
      <c r="M38" s="48"/>
      <c r="N38" s="48"/>
      <c r="O38" s="57">
        <v>0</v>
      </c>
      <c r="P38" s="65">
        <v>44.08</v>
      </c>
      <c r="BZ38" s="36"/>
      <c r="CB38" s="51" t="s">
        <v>919</v>
      </c>
    </row>
    <row r="39" spans="1:83" s="6" customFormat="1" ht="15" x14ac:dyDescent="0.25">
      <c r="A39" s="594" t="s">
        <v>920</v>
      </c>
      <c r="B39" s="594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94"/>
      <c r="N39" s="594"/>
      <c r="O39" s="594"/>
      <c r="P39" s="594"/>
      <c r="BZ39" s="36" t="s">
        <v>920</v>
      </c>
      <c r="CB39" s="51"/>
    </row>
    <row r="40" spans="1:83" s="6" customFormat="1" ht="22.5" x14ac:dyDescent="0.25">
      <c r="A40" s="37" t="s">
        <v>51</v>
      </c>
      <c r="B40" s="38" t="s">
        <v>910</v>
      </c>
      <c r="C40" s="591" t="s">
        <v>911</v>
      </c>
      <c r="D40" s="592"/>
      <c r="E40" s="593"/>
      <c r="F40" s="37" t="s">
        <v>912</v>
      </c>
      <c r="G40" s="39"/>
      <c r="H40" s="40">
        <v>5.46</v>
      </c>
      <c r="I40" s="41">
        <v>1349.45</v>
      </c>
      <c r="J40" s="41">
        <v>10655.3</v>
      </c>
      <c r="K40" s="42"/>
      <c r="L40" s="41">
        <v>7368</v>
      </c>
      <c r="M40" s="41">
        <v>3287.3</v>
      </c>
      <c r="N40" s="42"/>
      <c r="O40" s="44">
        <v>0</v>
      </c>
      <c r="P40" s="44">
        <v>0</v>
      </c>
      <c r="BZ40" s="36"/>
      <c r="CA40" s="2" t="s">
        <v>911</v>
      </c>
      <c r="CB40" s="51"/>
    </row>
    <row r="41" spans="1:83" s="6" customFormat="1" ht="15" x14ac:dyDescent="0.25">
      <c r="A41" s="588" t="s">
        <v>921</v>
      </c>
      <c r="B41" s="589"/>
      <c r="C41" s="589"/>
      <c r="D41" s="589"/>
      <c r="E41" s="589"/>
      <c r="F41" s="589"/>
      <c r="G41" s="589"/>
      <c r="H41" s="589"/>
      <c r="I41" s="590"/>
      <c r="J41" s="48"/>
      <c r="K41" s="48"/>
      <c r="L41" s="48"/>
      <c r="M41" s="48"/>
      <c r="N41" s="48"/>
      <c r="O41" s="57">
        <v>0</v>
      </c>
      <c r="P41" s="65">
        <v>5.46</v>
      </c>
      <c r="BZ41" s="36"/>
      <c r="CB41" s="51" t="s">
        <v>921</v>
      </c>
    </row>
    <row r="42" spans="1:83" s="6" customFormat="1" ht="15" x14ac:dyDescent="0.25">
      <c r="A42" s="588" t="s">
        <v>116</v>
      </c>
      <c r="B42" s="589"/>
      <c r="C42" s="589"/>
      <c r="D42" s="589"/>
      <c r="E42" s="589"/>
      <c r="F42" s="589"/>
      <c r="G42" s="589"/>
      <c r="H42" s="589"/>
      <c r="I42" s="590"/>
      <c r="J42" s="48"/>
      <c r="K42" s="48"/>
      <c r="L42" s="48"/>
      <c r="M42" s="48"/>
      <c r="N42" s="48"/>
      <c r="O42" s="48"/>
      <c r="P42" s="48"/>
      <c r="CC42" s="51" t="s">
        <v>116</v>
      </c>
    </row>
    <row r="43" spans="1:83" s="6" customFormat="1" ht="15" x14ac:dyDescent="0.25">
      <c r="A43" s="584" t="s">
        <v>117</v>
      </c>
      <c r="B43" s="585"/>
      <c r="C43" s="585"/>
      <c r="D43" s="585"/>
      <c r="E43" s="585"/>
      <c r="F43" s="585"/>
      <c r="G43" s="585"/>
      <c r="H43" s="585"/>
      <c r="I43" s="586"/>
      <c r="J43" s="41">
        <v>493324.76</v>
      </c>
      <c r="K43" s="42"/>
      <c r="L43" s="42"/>
      <c r="M43" s="42"/>
      <c r="N43" s="42"/>
      <c r="O43" s="42"/>
      <c r="P43" s="42"/>
      <c r="CC43" s="51"/>
      <c r="CD43" s="2" t="s">
        <v>117</v>
      </c>
    </row>
    <row r="44" spans="1:83" s="6" customFormat="1" ht="15" x14ac:dyDescent="0.25">
      <c r="A44" s="584" t="s">
        <v>922</v>
      </c>
      <c r="B44" s="585"/>
      <c r="C44" s="585"/>
      <c r="D44" s="585"/>
      <c r="E44" s="585"/>
      <c r="F44" s="585"/>
      <c r="G44" s="585"/>
      <c r="H44" s="585"/>
      <c r="I44" s="586"/>
      <c r="J44" s="41">
        <v>779455.64</v>
      </c>
      <c r="K44" s="42"/>
      <c r="L44" s="42"/>
      <c r="M44" s="42"/>
      <c r="N44" s="42"/>
      <c r="O44" s="42"/>
      <c r="P44" s="42"/>
      <c r="CC44" s="51"/>
      <c r="CD44" s="2" t="s">
        <v>922</v>
      </c>
    </row>
    <row r="45" spans="1:83" s="6" customFormat="1" ht="15" x14ac:dyDescent="0.25">
      <c r="A45" s="584" t="s">
        <v>119</v>
      </c>
      <c r="B45" s="585"/>
      <c r="C45" s="585"/>
      <c r="D45" s="585"/>
      <c r="E45" s="585"/>
      <c r="F45" s="585"/>
      <c r="G45" s="585"/>
      <c r="H45" s="585"/>
      <c r="I45" s="586"/>
      <c r="J45" s="41">
        <v>152197.28</v>
      </c>
      <c r="K45" s="42"/>
      <c r="L45" s="42"/>
      <c r="M45" s="42"/>
      <c r="N45" s="42"/>
      <c r="O45" s="42"/>
      <c r="P45" s="42"/>
      <c r="CC45" s="51"/>
      <c r="CD45" s="2" t="s">
        <v>119</v>
      </c>
    </row>
    <row r="46" spans="1:83" s="6" customFormat="1" ht="15" x14ac:dyDescent="0.25">
      <c r="A46" s="584" t="s">
        <v>120</v>
      </c>
      <c r="B46" s="585"/>
      <c r="C46" s="585"/>
      <c r="D46" s="585"/>
      <c r="E46" s="585"/>
      <c r="F46" s="585"/>
      <c r="G46" s="585"/>
      <c r="H46" s="585"/>
      <c r="I46" s="586"/>
      <c r="J46" s="41">
        <v>152197.28</v>
      </c>
      <c r="K46" s="42"/>
      <c r="L46" s="42"/>
      <c r="M46" s="42"/>
      <c r="N46" s="42"/>
      <c r="O46" s="42"/>
      <c r="P46" s="42"/>
      <c r="CC46" s="51"/>
      <c r="CD46" s="2" t="s">
        <v>120</v>
      </c>
    </row>
    <row r="47" spans="1:83" s="6" customFormat="1" ht="15" x14ac:dyDescent="0.25">
      <c r="A47" s="584" t="s">
        <v>121</v>
      </c>
      <c r="B47" s="585"/>
      <c r="C47" s="585"/>
      <c r="D47" s="585"/>
      <c r="E47" s="585"/>
      <c r="F47" s="585"/>
      <c r="G47" s="585"/>
      <c r="H47" s="585"/>
      <c r="I47" s="586"/>
      <c r="J47" s="41">
        <v>133933.6</v>
      </c>
      <c r="K47" s="42"/>
      <c r="L47" s="42"/>
      <c r="M47" s="42"/>
      <c r="N47" s="42"/>
      <c r="O47" s="42"/>
      <c r="P47" s="42"/>
      <c r="CC47" s="51"/>
      <c r="CD47" s="2" t="s">
        <v>121</v>
      </c>
    </row>
    <row r="48" spans="1:83" s="6" customFormat="1" ht="15" x14ac:dyDescent="0.25">
      <c r="A48" s="588" t="s">
        <v>122</v>
      </c>
      <c r="B48" s="589"/>
      <c r="C48" s="589"/>
      <c r="D48" s="589"/>
      <c r="E48" s="589"/>
      <c r="F48" s="589"/>
      <c r="G48" s="589"/>
      <c r="H48" s="589"/>
      <c r="I48" s="590"/>
      <c r="J48" s="56">
        <v>779455.64</v>
      </c>
      <c r="K48" s="48"/>
      <c r="L48" s="48"/>
      <c r="M48" s="48"/>
      <c r="N48" s="48"/>
      <c r="O48" s="57">
        <v>0</v>
      </c>
      <c r="P48" s="65">
        <v>252.79</v>
      </c>
      <c r="CC48" s="51"/>
      <c r="CE48" s="51" t="s">
        <v>122</v>
      </c>
    </row>
    <row r="49" spans="1:83" s="6" customFormat="1" ht="15" x14ac:dyDescent="0.25">
      <c r="A49" s="584" t="s">
        <v>123</v>
      </c>
      <c r="B49" s="585"/>
      <c r="C49" s="585"/>
      <c r="D49" s="585"/>
      <c r="E49" s="585"/>
      <c r="F49" s="585"/>
      <c r="G49" s="585"/>
      <c r="H49" s="585"/>
      <c r="I49" s="586"/>
      <c r="J49" s="42"/>
      <c r="K49" s="42"/>
      <c r="L49" s="42"/>
      <c r="M49" s="42"/>
      <c r="N49" s="42"/>
      <c r="O49" s="42"/>
      <c r="P49" s="42"/>
      <c r="CC49" s="51"/>
      <c r="CD49" s="2" t="s">
        <v>123</v>
      </c>
      <c r="CE49" s="51"/>
    </row>
    <row r="50" spans="1:83" s="6" customFormat="1" ht="15" x14ac:dyDescent="0.25">
      <c r="A50" s="584" t="s">
        <v>124</v>
      </c>
      <c r="B50" s="585"/>
      <c r="C50" s="585"/>
      <c r="D50" s="585"/>
      <c r="E50" s="585"/>
      <c r="F50" s="585"/>
      <c r="G50" s="585"/>
      <c r="H50" s="585"/>
      <c r="I50" s="586"/>
      <c r="J50" s="42"/>
      <c r="K50" s="42"/>
      <c r="L50" s="42"/>
      <c r="M50" s="42"/>
      <c r="N50" s="42"/>
      <c r="O50" s="42"/>
      <c r="P50" s="42"/>
      <c r="CC50" s="51"/>
      <c r="CD50" s="2" t="s">
        <v>124</v>
      </c>
      <c r="CE50" s="51"/>
    </row>
    <row r="51" spans="1:83" s="6" customFormat="1" ht="3" customHeight="1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3"/>
      <c r="M51" s="53"/>
      <c r="N51" s="53"/>
      <c r="O51" s="54"/>
      <c r="P51" s="54"/>
    </row>
    <row r="52" spans="1:83" s="6" customFormat="1" ht="53.2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83" s="6" customFormat="1" ht="15" x14ac:dyDescent="0.25">
      <c r="A53" s="7"/>
      <c r="B53" s="7"/>
      <c r="C53" s="7"/>
      <c r="D53" s="7"/>
      <c r="E53" s="7"/>
      <c r="F53" s="7"/>
      <c r="G53" s="7"/>
      <c r="H53" s="19"/>
      <c r="I53" s="587"/>
      <c r="J53" s="587"/>
      <c r="K53" s="587"/>
      <c r="L53" s="7"/>
      <c r="M53" s="7"/>
      <c r="N53" s="7"/>
      <c r="O53" s="7"/>
      <c r="P53" s="7"/>
    </row>
    <row r="54" spans="1:83" s="6" customFormat="1" ht="1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83" s="6" customFormat="1" ht="1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</sheetData>
  <mergeCells count="53"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A14:P14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C26:E26"/>
    <mergeCell ref="A27:P27"/>
    <mergeCell ref="C28:E28"/>
    <mergeCell ref="A29:I29"/>
    <mergeCell ref="A30:P30"/>
    <mergeCell ref="C31:E31"/>
    <mergeCell ref="A32:I32"/>
    <mergeCell ref="A33:P33"/>
    <mergeCell ref="C34:E34"/>
    <mergeCell ref="A35:I35"/>
    <mergeCell ref="A36:P36"/>
    <mergeCell ref="C37:E37"/>
    <mergeCell ref="A38:I38"/>
    <mergeCell ref="A39:P39"/>
    <mergeCell ref="C40:E40"/>
    <mergeCell ref="A41:I41"/>
    <mergeCell ref="A42:I42"/>
    <mergeCell ref="A43:I43"/>
    <mergeCell ref="A44:I44"/>
    <mergeCell ref="A45:I45"/>
    <mergeCell ref="I53:K53"/>
    <mergeCell ref="A46:I46"/>
    <mergeCell ref="A47:I47"/>
    <mergeCell ref="A48:I48"/>
    <mergeCell ref="A49:I49"/>
    <mergeCell ref="A50:I5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9DE53-A991-4854-9CEA-5604DA5048FF}">
  <sheetPr>
    <pageSetUpPr fitToPage="1"/>
  </sheetPr>
  <dimension ref="A1:CD46"/>
  <sheetViews>
    <sheetView topLeftCell="A34" workbookViewId="0">
      <selection activeCell="M25" sqref="M25"/>
    </sheetView>
  </sheetViews>
  <sheetFormatPr defaultColWidth="9.140625" defaultRowHeight="11.25" customHeight="1" x14ac:dyDescent="0.2"/>
  <cols>
    <col min="1" max="1" width="9" style="67" customWidth="1"/>
    <col min="2" max="2" width="20.140625" style="67" customWidth="1"/>
    <col min="3" max="4" width="10.42578125" style="67" customWidth="1"/>
    <col min="5" max="5" width="13.28515625" style="67" customWidth="1"/>
    <col min="6" max="6" width="8.5703125" style="67" customWidth="1"/>
    <col min="7" max="7" width="9.42578125" style="67" customWidth="1"/>
    <col min="8" max="8" width="10.140625" style="67" customWidth="1"/>
    <col min="9" max="9" width="11.85546875" style="67" customWidth="1"/>
    <col min="10" max="10" width="12.140625" style="67" customWidth="1"/>
    <col min="11" max="14" width="10.7109375" style="67" customWidth="1"/>
    <col min="15" max="16" width="11" style="67" customWidth="1"/>
    <col min="17" max="19" width="8.7109375" style="67" customWidth="1"/>
    <col min="20" max="23" width="50" style="75" hidden="1" customWidth="1"/>
    <col min="24" max="28" width="54.140625" style="75" hidden="1" customWidth="1"/>
    <col min="29" max="60" width="180.28515625" style="69" hidden="1" customWidth="1"/>
    <col min="61" max="65" width="52.140625" style="68" hidden="1" customWidth="1"/>
    <col min="66" max="77" width="130.28515625" style="68" hidden="1" customWidth="1"/>
    <col min="78" max="78" width="180.28515625" style="74" hidden="1" customWidth="1"/>
    <col min="79" max="79" width="34.140625" style="75" hidden="1" customWidth="1"/>
    <col min="80" max="82" width="103.28515625" style="75" hidden="1" customWidth="1"/>
    <col min="83" max="16384" width="9.140625" style="67"/>
  </cols>
  <sheetData>
    <row r="1" spans="1:65" s="213" customFormat="1" ht="15" x14ac:dyDescent="0.25">
      <c r="A1" s="212"/>
      <c r="B1" s="212"/>
      <c r="C1" s="212"/>
      <c r="D1" s="212"/>
      <c r="E1" s="212"/>
      <c r="F1" s="212"/>
      <c r="G1" s="212"/>
      <c r="H1" s="212"/>
      <c r="I1" s="212"/>
      <c r="J1" s="72"/>
      <c r="K1" s="212"/>
      <c r="L1" s="212"/>
      <c r="M1" s="212"/>
      <c r="N1" s="212"/>
      <c r="O1" s="212"/>
      <c r="P1" s="212"/>
    </row>
    <row r="2" spans="1:65" s="213" customFormat="1" ht="11.25" customHeight="1" x14ac:dyDescent="0.25">
      <c r="A2" s="636" t="s">
        <v>0</v>
      </c>
      <c r="B2" s="636"/>
      <c r="C2" s="636"/>
      <c r="D2" s="214"/>
      <c r="E2" s="212"/>
      <c r="F2" s="212"/>
      <c r="G2" s="212"/>
      <c r="H2" s="214"/>
      <c r="I2" s="212"/>
      <c r="J2" s="212"/>
      <c r="K2" s="214"/>
      <c r="L2" s="212"/>
      <c r="M2" s="636" t="s">
        <v>1</v>
      </c>
      <c r="N2" s="636"/>
      <c r="O2" s="636"/>
      <c r="P2" s="636"/>
    </row>
    <row r="3" spans="1:65" s="213" customFormat="1" ht="11.25" customHeight="1" x14ac:dyDescent="0.25">
      <c r="A3" s="637"/>
      <c r="B3" s="637"/>
      <c r="C3" s="637"/>
      <c r="D3" s="637"/>
      <c r="E3" s="212"/>
      <c r="F3" s="212"/>
      <c r="G3" s="215"/>
      <c r="H3" s="215"/>
      <c r="I3" s="212"/>
      <c r="J3" s="215"/>
      <c r="K3" s="215"/>
      <c r="L3" s="638"/>
      <c r="M3" s="638"/>
      <c r="N3" s="638"/>
      <c r="O3" s="638"/>
      <c r="P3" s="638"/>
    </row>
    <row r="4" spans="1:65" s="213" customFormat="1" ht="15" x14ac:dyDescent="0.25">
      <c r="A4" s="639"/>
      <c r="B4" s="639"/>
      <c r="C4" s="639"/>
      <c r="D4" s="639"/>
      <c r="E4" s="212"/>
      <c r="F4" s="212"/>
      <c r="G4" s="215"/>
      <c r="H4" s="215"/>
      <c r="I4" s="212"/>
      <c r="J4" s="215"/>
      <c r="K4" s="215"/>
      <c r="L4" s="639"/>
      <c r="M4" s="639"/>
      <c r="N4" s="639"/>
      <c r="O4" s="639"/>
      <c r="P4" s="639"/>
      <c r="T4" s="75" t="s">
        <v>2</v>
      </c>
      <c r="U4" s="75" t="s">
        <v>2</v>
      </c>
      <c r="V4" s="75" t="s">
        <v>2</v>
      </c>
      <c r="W4" s="75" t="s">
        <v>2</v>
      </c>
      <c r="X4" s="75" t="s">
        <v>2</v>
      </c>
      <c r="Y4" s="75" t="s">
        <v>2</v>
      </c>
      <c r="Z4" s="75" t="s">
        <v>2</v>
      </c>
      <c r="AA4" s="75" t="s">
        <v>2</v>
      </c>
      <c r="AB4" s="75" t="s">
        <v>2</v>
      </c>
    </row>
    <row r="5" spans="1:65" s="213" customFormat="1" ht="11.25" customHeight="1" x14ac:dyDescent="0.25">
      <c r="A5" s="216"/>
      <c r="B5" s="217"/>
      <c r="C5" s="218"/>
      <c r="D5" s="219"/>
      <c r="E5" s="212"/>
      <c r="F5" s="212"/>
      <c r="G5" s="212"/>
      <c r="H5" s="212"/>
      <c r="I5" s="212"/>
      <c r="J5" s="212"/>
      <c r="K5" s="212"/>
      <c r="L5" s="216"/>
      <c r="M5" s="216"/>
      <c r="N5" s="216"/>
      <c r="O5" s="216"/>
      <c r="P5" s="219"/>
    </row>
    <row r="6" spans="1:65" s="257" customFormat="1" ht="11.25" customHeight="1" x14ac:dyDescent="0.25">
      <c r="A6" s="254" t="s">
        <v>3</v>
      </c>
      <c r="B6" s="255"/>
      <c r="C6" s="255"/>
      <c r="D6" s="255"/>
      <c r="E6" s="254"/>
      <c r="F6" s="254"/>
      <c r="G6" s="254"/>
      <c r="H6" s="254"/>
      <c r="I6" s="254"/>
      <c r="J6" s="254"/>
      <c r="K6" s="254"/>
      <c r="L6" s="254"/>
      <c r="M6" s="254"/>
      <c r="N6" s="255"/>
      <c r="O6" s="255"/>
      <c r="P6" s="256" t="s">
        <v>3</v>
      </c>
    </row>
    <row r="7" spans="1:65" s="213" customFormat="1" ht="11.25" customHeight="1" x14ac:dyDescent="0.25">
      <c r="A7" s="212"/>
      <c r="B7" s="212"/>
      <c r="C7" s="212"/>
      <c r="D7" s="212"/>
      <c r="E7" s="212"/>
      <c r="F7" s="212"/>
      <c r="G7" s="212"/>
      <c r="H7" s="212"/>
      <c r="I7" s="212"/>
      <c r="J7" s="72"/>
      <c r="K7" s="212"/>
      <c r="L7" s="212"/>
      <c r="M7" s="212"/>
      <c r="N7" s="212"/>
      <c r="O7" s="212"/>
      <c r="P7" s="212"/>
    </row>
    <row r="8" spans="1:65" s="213" customFormat="1" ht="26.25" x14ac:dyDescent="0.25">
      <c r="A8" s="632" t="s">
        <v>4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  <c r="N8" s="632"/>
      <c r="O8" s="632"/>
      <c r="P8" s="632"/>
      <c r="AC8" s="220" t="s">
        <v>4</v>
      </c>
      <c r="AD8" s="220" t="s">
        <v>2</v>
      </c>
      <c r="AE8" s="220" t="s">
        <v>2</v>
      </c>
      <c r="AF8" s="220" t="s">
        <v>2</v>
      </c>
      <c r="AG8" s="220" t="s">
        <v>2</v>
      </c>
      <c r="AH8" s="220" t="s">
        <v>2</v>
      </c>
      <c r="AI8" s="220" t="s">
        <v>2</v>
      </c>
      <c r="AJ8" s="220" t="s">
        <v>2</v>
      </c>
      <c r="AK8" s="220" t="s">
        <v>2</v>
      </c>
      <c r="AL8" s="220" t="s">
        <v>2</v>
      </c>
      <c r="AM8" s="220" t="s">
        <v>2</v>
      </c>
      <c r="AN8" s="220" t="s">
        <v>2</v>
      </c>
      <c r="AO8" s="220" t="s">
        <v>2</v>
      </c>
      <c r="AP8" s="220" t="s">
        <v>2</v>
      </c>
      <c r="AQ8" s="220" t="s">
        <v>2</v>
      </c>
      <c r="AR8" s="220" t="s">
        <v>2</v>
      </c>
    </row>
    <row r="9" spans="1:65" s="213" customFormat="1" ht="15" x14ac:dyDescent="0.25">
      <c r="A9" s="542" t="s">
        <v>5</v>
      </c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542"/>
    </row>
    <row r="10" spans="1:65" s="213" customFormat="1" ht="15" x14ac:dyDescent="0.25">
      <c r="A10" s="221"/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</row>
    <row r="11" spans="1:65" s="213" customFormat="1" ht="28.5" customHeight="1" x14ac:dyDescent="0.25">
      <c r="A11" s="633" t="s">
        <v>923</v>
      </c>
      <c r="B11" s="633"/>
      <c r="C11" s="633"/>
      <c r="D11" s="633"/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</row>
    <row r="12" spans="1:65" s="213" customFormat="1" ht="21" customHeight="1" x14ac:dyDescent="0.25">
      <c r="A12" s="634" t="s">
        <v>7</v>
      </c>
      <c r="B12" s="634"/>
      <c r="C12" s="634"/>
      <c r="D12" s="634"/>
      <c r="E12" s="634"/>
      <c r="F12" s="634"/>
      <c r="G12" s="634"/>
      <c r="H12" s="634"/>
      <c r="I12" s="634"/>
      <c r="J12" s="634"/>
      <c r="K12" s="634"/>
      <c r="L12" s="634"/>
      <c r="M12" s="634"/>
      <c r="N12" s="634"/>
      <c r="O12" s="634"/>
      <c r="P12" s="634"/>
    </row>
    <row r="13" spans="1:65" s="213" customFormat="1" ht="26.25" x14ac:dyDescent="0.25">
      <c r="A13" s="635" t="s">
        <v>1143</v>
      </c>
      <c r="B13" s="635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5"/>
      <c r="O13" s="635"/>
      <c r="P13" s="635"/>
      <c r="AS13" s="220" t="s">
        <v>924</v>
      </c>
      <c r="AT13" s="220" t="s">
        <v>2</v>
      </c>
      <c r="AU13" s="220" t="s">
        <v>2</v>
      </c>
      <c r="AV13" s="220" t="s">
        <v>2</v>
      </c>
      <c r="AW13" s="220" t="s">
        <v>2</v>
      </c>
      <c r="AX13" s="220" t="s">
        <v>2</v>
      </c>
      <c r="AY13" s="220" t="s">
        <v>2</v>
      </c>
      <c r="AZ13" s="220" t="s">
        <v>2</v>
      </c>
      <c r="BA13" s="220" t="s">
        <v>2</v>
      </c>
      <c r="BB13" s="220" t="s">
        <v>2</v>
      </c>
      <c r="BC13" s="220" t="s">
        <v>2</v>
      </c>
      <c r="BD13" s="220" t="s">
        <v>2</v>
      </c>
      <c r="BE13" s="220" t="s">
        <v>2</v>
      </c>
      <c r="BF13" s="220" t="s">
        <v>2</v>
      </c>
      <c r="BG13" s="220" t="s">
        <v>2</v>
      </c>
      <c r="BH13" s="220" t="s">
        <v>2</v>
      </c>
    </row>
    <row r="14" spans="1:65" s="213" customFormat="1" ht="15.75" customHeight="1" x14ac:dyDescent="0.25">
      <c r="A14" s="634" t="s">
        <v>9</v>
      </c>
      <c r="B14" s="634"/>
      <c r="C14" s="634"/>
      <c r="D14" s="634"/>
      <c r="E14" s="634"/>
      <c r="F14" s="634"/>
      <c r="G14" s="634"/>
      <c r="H14" s="634"/>
      <c r="I14" s="634"/>
      <c r="J14" s="634"/>
      <c r="K14" s="634"/>
      <c r="L14" s="634"/>
      <c r="M14" s="634"/>
      <c r="N14" s="634"/>
      <c r="O14" s="634"/>
      <c r="P14" s="634"/>
    </row>
    <row r="15" spans="1:65" s="213" customFormat="1" ht="15" x14ac:dyDescent="0.25">
      <c r="A15" s="212"/>
      <c r="B15" s="222" t="s">
        <v>10</v>
      </c>
      <c r="C15" s="628" t="s">
        <v>1144</v>
      </c>
      <c r="D15" s="628"/>
      <c r="E15" s="628"/>
      <c r="F15" s="628"/>
      <c r="G15" s="628"/>
      <c r="H15" s="223"/>
      <c r="I15" s="223"/>
      <c r="J15" s="223"/>
      <c r="K15" s="223"/>
      <c r="L15" s="223"/>
      <c r="M15" s="223"/>
      <c r="N15" s="223"/>
      <c r="O15" s="212"/>
      <c r="P15" s="212"/>
      <c r="BI15" s="73" t="s">
        <v>925</v>
      </c>
      <c r="BJ15" s="73" t="s">
        <v>2</v>
      </c>
      <c r="BK15" s="73" t="s">
        <v>2</v>
      </c>
      <c r="BL15" s="73" t="s">
        <v>2</v>
      </c>
      <c r="BM15" s="73" t="s">
        <v>2</v>
      </c>
    </row>
    <row r="16" spans="1:65" s="213" customFormat="1" ht="12.75" customHeight="1" x14ac:dyDescent="0.25">
      <c r="B16" s="71" t="s">
        <v>12</v>
      </c>
      <c r="C16" s="71"/>
      <c r="D16" s="224"/>
      <c r="E16" s="208">
        <v>3384.2159999999999</v>
      </c>
      <c r="F16" s="226" t="s">
        <v>13</v>
      </c>
      <c r="H16" s="71"/>
      <c r="I16" s="71"/>
      <c r="J16" s="71"/>
      <c r="K16" s="71"/>
      <c r="L16" s="71"/>
      <c r="M16" s="227"/>
      <c r="N16" s="71"/>
    </row>
    <row r="17" spans="1:80" s="213" customFormat="1" ht="12.75" customHeight="1" x14ac:dyDescent="0.25">
      <c r="B17" s="71" t="s">
        <v>908</v>
      </c>
      <c r="D17" s="224"/>
      <c r="E17" s="225">
        <v>3384.2159999999999</v>
      </c>
      <c r="F17" s="226" t="s">
        <v>13</v>
      </c>
      <c r="H17" s="71"/>
      <c r="I17" s="71"/>
      <c r="J17" s="71"/>
      <c r="K17" s="71"/>
      <c r="L17" s="71"/>
      <c r="M17" s="227"/>
      <c r="N17" s="71"/>
    </row>
    <row r="18" spans="1:80" s="213" customFormat="1" ht="12.75" customHeight="1" x14ac:dyDescent="0.25">
      <c r="B18" s="71" t="s">
        <v>15</v>
      </c>
      <c r="C18" s="71"/>
      <c r="D18" s="224"/>
      <c r="E18" s="225">
        <v>1611.5319999999999</v>
      </c>
      <c r="F18" s="226" t="s">
        <v>13</v>
      </c>
      <c r="H18" s="71"/>
      <c r="J18" s="71"/>
      <c r="K18" s="71"/>
      <c r="L18" s="71"/>
      <c r="M18" s="72"/>
      <c r="N18" s="228"/>
    </row>
    <row r="19" spans="1:80" s="213" customFormat="1" ht="12.75" customHeight="1" x14ac:dyDescent="0.25">
      <c r="B19" s="71" t="s">
        <v>16</v>
      </c>
      <c r="C19" s="71"/>
      <c r="D19" s="217"/>
      <c r="E19" s="229">
        <v>2707.02</v>
      </c>
      <c r="F19" s="226" t="s">
        <v>17</v>
      </c>
      <c r="H19" s="71"/>
      <c r="J19" s="71"/>
      <c r="K19" s="71"/>
      <c r="L19" s="71"/>
      <c r="M19" s="230"/>
      <c r="N19" s="226"/>
    </row>
    <row r="20" spans="1:80" s="213" customFormat="1" ht="12.75" customHeight="1" x14ac:dyDescent="0.25">
      <c r="B20" s="71" t="s">
        <v>18</v>
      </c>
      <c r="C20" s="71"/>
      <c r="D20" s="217"/>
      <c r="E20" s="229"/>
      <c r="F20" s="226" t="s">
        <v>17</v>
      </c>
      <c r="H20" s="71"/>
      <c r="J20" s="71"/>
      <c r="K20" s="71"/>
      <c r="L20" s="71"/>
      <c r="M20" s="230"/>
      <c r="N20" s="226"/>
    </row>
    <row r="21" spans="1:80" s="213" customFormat="1" ht="15" x14ac:dyDescent="0.25">
      <c r="A21" s="212"/>
      <c r="B21" s="222" t="s">
        <v>19</v>
      </c>
      <c r="C21" s="222"/>
      <c r="D21" s="212"/>
      <c r="E21" s="629" t="s">
        <v>20</v>
      </c>
      <c r="F21" s="629"/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BN21" s="73" t="s">
        <v>20</v>
      </c>
      <c r="BO21" s="73" t="s">
        <v>2</v>
      </c>
      <c r="BP21" s="73" t="s">
        <v>2</v>
      </c>
      <c r="BQ21" s="73" t="s">
        <v>2</v>
      </c>
      <c r="BR21" s="73" t="s">
        <v>2</v>
      </c>
      <c r="BS21" s="73" t="s">
        <v>2</v>
      </c>
      <c r="BT21" s="73" t="s">
        <v>2</v>
      </c>
      <c r="BU21" s="73" t="s">
        <v>2</v>
      </c>
      <c r="BV21" s="73" t="s">
        <v>2</v>
      </c>
      <c r="BW21" s="73" t="s">
        <v>2</v>
      </c>
      <c r="BX21" s="73" t="s">
        <v>2</v>
      </c>
      <c r="BY21" s="73" t="s">
        <v>2</v>
      </c>
    </row>
    <row r="22" spans="1:80" s="213" customFormat="1" ht="12.75" customHeight="1" x14ac:dyDescent="0.25">
      <c r="A22" s="222"/>
      <c r="B22" s="222"/>
      <c r="C22" s="212"/>
      <c r="D22" s="222"/>
      <c r="E22" s="231"/>
      <c r="F22" s="232"/>
      <c r="G22" s="233"/>
      <c r="H22" s="233"/>
      <c r="I22" s="222"/>
      <c r="J22" s="222"/>
      <c r="K22" s="222"/>
      <c r="L22" s="234"/>
      <c r="M22" s="222"/>
      <c r="N22" s="212"/>
      <c r="O22" s="212"/>
      <c r="P22" s="212"/>
    </row>
    <row r="23" spans="1:80" s="213" customFormat="1" ht="36" customHeight="1" x14ac:dyDescent="0.25">
      <c r="A23" s="626" t="s">
        <v>21</v>
      </c>
      <c r="B23" s="626" t="s">
        <v>22</v>
      </c>
      <c r="C23" s="626" t="s">
        <v>23</v>
      </c>
      <c r="D23" s="626"/>
      <c r="E23" s="626"/>
      <c r="F23" s="626" t="s">
        <v>24</v>
      </c>
      <c r="G23" s="630" t="s">
        <v>25</v>
      </c>
      <c r="H23" s="631"/>
      <c r="I23" s="626" t="s">
        <v>26</v>
      </c>
      <c r="J23" s="626"/>
      <c r="K23" s="626"/>
      <c r="L23" s="626"/>
      <c r="M23" s="626"/>
      <c r="N23" s="626"/>
      <c r="O23" s="626" t="s">
        <v>27</v>
      </c>
      <c r="P23" s="626" t="s">
        <v>28</v>
      </c>
    </row>
    <row r="24" spans="1:80" s="213" customFormat="1" ht="36.75" customHeight="1" x14ac:dyDescent="0.25">
      <c r="A24" s="626"/>
      <c r="B24" s="626"/>
      <c r="C24" s="626"/>
      <c r="D24" s="626"/>
      <c r="E24" s="626"/>
      <c r="F24" s="626"/>
      <c r="G24" s="624" t="s">
        <v>29</v>
      </c>
      <c r="H24" s="624" t="s">
        <v>30</v>
      </c>
      <c r="I24" s="626" t="s">
        <v>29</v>
      </c>
      <c r="J24" s="626" t="s">
        <v>31</v>
      </c>
      <c r="K24" s="627" t="s">
        <v>32</v>
      </c>
      <c r="L24" s="627"/>
      <c r="M24" s="627"/>
      <c r="N24" s="627"/>
      <c r="O24" s="626"/>
      <c r="P24" s="626"/>
    </row>
    <row r="25" spans="1:80" s="213" customFormat="1" ht="15" x14ac:dyDescent="0.25">
      <c r="A25" s="626"/>
      <c r="B25" s="626"/>
      <c r="C25" s="626"/>
      <c r="D25" s="626"/>
      <c r="E25" s="626"/>
      <c r="F25" s="626"/>
      <c r="G25" s="625"/>
      <c r="H25" s="625"/>
      <c r="I25" s="626"/>
      <c r="J25" s="626"/>
      <c r="K25" s="236" t="s">
        <v>33</v>
      </c>
      <c r="L25" s="236" t="s">
        <v>34</v>
      </c>
      <c r="M25" s="236" t="s">
        <v>35</v>
      </c>
      <c r="N25" s="236" t="s">
        <v>36</v>
      </c>
      <c r="O25" s="626"/>
      <c r="P25" s="626"/>
    </row>
    <row r="26" spans="1:80" s="213" customFormat="1" ht="15" x14ac:dyDescent="0.25">
      <c r="A26" s="235">
        <v>1</v>
      </c>
      <c r="B26" s="235">
        <v>2</v>
      </c>
      <c r="C26" s="627">
        <v>3</v>
      </c>
      <c r="D26" s="627"/>
      <c r="E26" s="627"/>
      <c r="F26" s="235">
        <v>4</v>
      </c>
      <c r="G26" s="235">
        <v>5</v>
      </c>
      <c r="H26" s="235">
        <v>6</v>
      </c>
      <c r="I26" s="235">
        <v>7</v>
      </c>
      <c r="J26" s="235">
        <v>8</v>
      </c>
      <c r="K26" s="235">
        <v>9</v>
      </c>
      <c r="L26" s="235">
        <v>10</v>
      </c>
      <c r="M26" s="235">
        <v>11</v>
      </c>
      <c r="N26" s="235">
        <v>12</v>
      </c>
      <c r="O26" s="235">
        <v>13</v>
      </c>
      <c r="P26" s="235">
        <v>14</v>
      </c>
    </row>
    <row r="27" spans="1:80" s="213" customFormat="1" ht="15" x14ac:dyDescent="0.25">
      <c r="A27" s="623" t="s">
        <v>926</v>
      </c>
      <c r="B27" s="623"/>
      <c r="C27" s="623"/>
      <c r="D27" s="623"/>
      <c r="E27" s="623"/>
      <c r="F27" s="623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BZ27" s="237" t="s">
        <v>926</v>
      </c>
    </row>
    <row r="28" spans="1:80" s="213" customFormat="1" ht="22.5" x14ac:dyDescent="0.25">
      <c r="A28" s="78" t="s">
        <v>38</v>
      </c>
      <c r="B28" s="238" t="s">
        <v>927</v>
      </c>
      <c r="C28" s="620" t="s">
        <v>928</v>
      </c>
      <c r="D28" s="621"/>
      <c r="E28" s="622"/>
      <c r="F28" s="78" t="s">
        <v>929</v>
      </c>
      <c r="G28" s="76"/>
      <c r="H28" s="263">
        <v>802</v>
      </c>
      <c r="I28" s="79">
        <v>595.32000000000005</v>
      </c>
      <c r="J28" s="79">
        <v>300120.44</v>
      </c>
      <c r="K28" s="79">
        <v>300120.44</v>
      </c>
      <c r="L28" s="242"/>
      <c r="M28" s="242"/>
      <c r="N28" s="242"/>
      <c r="O28" s="240">
        <v>504.14</v>
      </c>
      <c r="P28" s="243">
        <v>0</v>
      </c>
      <c r="BZ28" s="237"/>
      <c r="CA28" s="75" t="s">
        <v>928</v>
      </c>
    </row>
    <row r="29" spans="1:80" s="213" customFormat="1" ht="22.5" x14ac:dyDescent="0.25">
      <c r="A29" s="78" t="s">
        <v>42</v>
      </c>
      <c r="B29" s="238" t="s">
        <v>927</v>
      </c>
      <c r="C29" s="620" t="s">
        <v>930</v>
      </c>
      <c r="D29" s="621"/>
      <c r="E29" s="622"/>
      <c r="F29" s="78" t="s">
        <v>929</v>
      </c>
      <c r="G29" s="76"/>
      <c r="H29" s="263">
        <v>802</v>
      </c>
      <c r="I29" s="79">
        <v>595.32000000000005</v>
      </c>
      <c r="J29" s="79">
        <v>300120.44</v>
      </c>
      <c r="K29" s="79">
        <v>300120.44</v>
      </c>
      <c r="L29" s="242"/>
      <c r="M29" s="242"/>
      <c r="N29" s="242"/>
      <c r="O29" s="240">
        <v>504.14</v>
      </c>
      <c r="P29" s="243">
        <v>0</v>
      </c>
      <c r="BZ29" s="237"/>
      <c r="CA29" s="75" t="s">
        <v>930</v>
      </c>
    </row>
    <row r="30" spans="1:80" s="213" customFormat="1" ht="33.75" x14ac:dyDescent="0.25">
      <c r="A30" s="78" t="s">
        <v>45</v>
      </c>
      <c r="B30" s="238" t="s">
        <v>931</v>
      </c>
      <c r="C30" s="620" t="s">
        <v>932</v>
      </c>
      <c r="D30" s="621"/>
      <c r="E30" s="622"/>
      <c r="F30" s="78" t="s">
        <v>933</v>
      </c>
      <c r="G30" s="76"/>
      <c r="H30" s="239">
        <v>8.02</v>
      </c>
      <c r="I30" s="79">
        <v>7716.25</v>
      </c>
      <c r="J30" s="79">
        <v>38900.51</v>
      </c>
      <c r="K30" s="79">
        <v>38900.51</v>
      </c>
      <c r="L30" s="242"/>
      <c r="M30" s="242"/>
      <c r="N30" s="242"/>
      <c r="O30" s="240">
        <v>65.34</v>
      </c>
      <c r="P30" s="243">
        <v>0</v>
      </c>
      <c r="BZ30" s="237"/>
      <c r="CA30" s="75" t="s">
        <v>932</v>
      </c>
    </row>
    <row r="31" spans="1:80" s="213" customFormat="1" ht="22.5" x14ac:dyDescent="0.25">
      <c r="A31" s="78" t="s">
        <v>48</v>
      </c>
      <c r="B31" s="238" t="s">
        <v>934</v>
      </c>
      <c r="C31" s="620" t="s">
        <v>935</v>
      </c>
      <c r="D31" s="621"/>
      <c r="E31" s="622"/>
      <c r="F31" s="78" t="s">
        <v>929</v>
      </c>
      <c r="G31" s="76"/>
      <c r="H31" s="263">
        <v>802</v>
      </c>
      <c r="I31" s="79">
        <v>1928.82</v>
      </c>
      <c r="J31" s="79">
        <v>972390.22</v>
      </c>
      <c r="K31" s="79">
        <v>972390.22</v>
      </c>
      <c r="L31" s="242"/>
      <c r="M31" s="242"/>
      <c r="N31" s="242"/>
      <c r="O31" s="246">
        <v>1633.4</v>
      </c>
      <c r="P31" s="243">
        <v>0</v>
      </c>
      <c r="BZ31" s="237"/>
      <c r="CA31" s="75" t="s">
        <v>935</v>
      </c>
    </row>
    <row r="32" spans="1:80" s="213" customFormat="1" ht="15" x14ac:dyDescent="0.25">
      <c r="A32" s="617" t="s">
        <v>116</v>
      </c>
      <c r="B32" s="618"/>
      <c r="C32" s="618"/>
      <c r="D32" s="618"/>
      <c r="E32" s="618"/>
      <c r="F32" s="618"/>
      <c r="G32" s="618"/>
      <c r="H32" s="618"/>
      <c r="I32" s="619"/>
      <c r="J32" s="81"/>
      <c r="K32" s="81"/>
      <c r="L32" s="81"/>
      <c r="M32" s="81"/>
      <c r="N32" s="81"/>
      <c r="O32" s="81"/>
      <c r="P32" s="81"/>
      <c r="CB32" s="249" t="s">
        <v>116</v>
      </c>
    </row>
    <row r="33" spans="1:82" s="213" customFormat="1" ht="15" x14ac:dyDescent="0.25">
      <c r="A33" s="614" t="s">
        <v>117</v>
      </c>
      <c r="B33" s="615"/>
      <c r="C33" s="615"/>
      <c r="D33" s="615"/>
      <c r="E33" s="615"/>
      <c r="F33" s="615"/>
      <c r="G33" s="615"/>
      <c r="H33" s="615"/>
      <c r="I33" s="616"/>
      <c r="J33" s="79">
        <v>1611531.61</v>
      </c>
      <c r="K33" s="242"/>
      <c r="L33" s="242"/>
      <c r="M33" s="242"/>
      <c r="N33" s="242"/>
      <c r="O33" s="242"/>
      <c r="P33" s="242"/>
      <c r="CB33" s="249"/>
      <c r="CC33" s="75" t="s">
        <v>117</v>
      </c>
    </row>
    <row r="34" spans="1:82" s="213" customFormat="1" ht="15" x14ac:dyDescent="0.25">
      <c r="A34" s="614" t="s">
        <v>922</v>
      </c>
      <c r="B34" s="615"/>
      <c r="C34" s="615"/>
      <c r="D34" s="615"/>
      <c r="E34" s="615"/>
      <c r="F34" s="615"/>
      <c r="G34" s="615"/>
      <c r="H34" s="615"/>
      <c r="I34" s="616"/>
      <c r="J34" s="79">
        <v>3384216.39</v>
      </c>
      <c r="K34" s="242"/>
      <c r="L34" s="242"/>
      <c r="M34" s="242"/>
      <c r="N34" s="242"/>
      <c r="O34" s="242"/>
      <c r="P34" s="242"/>
      <c r="CB34" s="249"/>
      <c r="CC34" s="75" t="s">
        <v>922</v>
      </c>
    </row>
    <row r="35" spans="1:82" s="213" customFormat="1" ht="15" x14ac:dyDescent="0.25">
      <c r="A35" s="614" t="s">
        <v>119</v>
      </c>
      <c r="B35" s="615"/>
      <c r="C35" s="615"/>
      <c r="D35" s="615"/>
      <c r="E35" s="615"/>
      <c r="F35" s="615"/>
      <c r="G35" s="615"/>
      <c r="H35" s="615"/>
      <c r="I35" s="616"/>
      <c r="J35" s="79">
        <v>1611531.61</v>
      </c>
      <c r="K35" s="242"/>
      <c r="L35" s="242"/>
      <c r="M35" s="242"/>
      <c r="N35" s="242"/>
      <c r="O35" s="242"/>
      <c r="P35" s="242"/>
      <c r="CB35" s="249"/>
      <c r="CC35" s="75" t="s">
        <v>119</v>
      </c>
    </row>
    <row r="36" spans="1:82" s="213" customFormat="1" ht="15" x14ac:dyDescent="0.25">
      <c r="A36" s="614" t="s">
        <v>120</v>
      </c>
      <c r="B36" s="615"/>
      <c r="C36" s="615"/>
      <c r="D36" s="615"/>
      <c r="E36" s="615"/>
      <c r="F36" s="615"/>
      <c r="G36" s="615"/>
      <c r="H36" s="615"/>
      <c r="I36" s="616"/>
      <c r="J36" s="79">
        <v>1192533.3999999999</v>
      </c>
      <c r="K36" s="242"/>
      <c r="L36" s="242"/>
      <c r="M36" s="242"/>
      <c r="N36" s="242"/>
      <c r="O36" s="242"/>
      <c r="P36" s="242"/>
      <c r="CB36" s="249"/>
      <c r="CC36" s="75" t="s">
        <v>120</v>
      </c>
    </row>
    <row r="37" spans="1:82" s="213" customFormat="1" ht="15" x14ac:dyDescent="0.25">
      <c r="A37" s="614" t="s">
        <v>121</v>
      </c>
      <c r="B37" s="615"/>
      <c r="C37" s="615"/>
      <c r="D37" s="615"/>
      <c r="E37" s="615"/>
      <c r="F37" s="615"/>
      <c r="G37" s="615"/>
      <c r="H37" s="615"/>
      <c r="I37" s="616"/>
      <c r="J37" s="79">
        <v>580151.38</v>
      </c>
      <c r="K37" s="242"/>
      <c r="L37" s="242"/>
      <c r="M37" s="242"/>
      <c r="N37" s="242"/>
      <c r="O37" s="242"/>
      <c r="P37" s="242"/>
      <c r="CB37" s="249"/>
      <c r="CC37" s="75" t="s">
        <v>121</v>
      </c>
    </row>
    <row r="38" spans="1:82" s="213" customFormat="1" ht="15" x14ac:dyDescent="0.25">
      <c r="A38" s="617" t="s">
        <v>122</v>
      </c>
      <c r="B38" s="618"/>
      <c r="C38" s="618"/>
      <c r="D38" s="618"/>
      <c r="E38" s="618"/>
      <c r="F38" s="618"/>
      <c r="G38" s="618"/>
      <c r="H38" s="618"/>
      <c r="I38" s="619"/>
      <c r="J38" s="80">
        <v>3384216.39</v>
      </c>
      <c r="K38" s="81"/>
      <c r="L38" s="81"/>
      <c r="M38" s="81"/>
      <c r="N38" s="81"/>
      <c r="O38" s="264">
        <v>2707.0151092000001</v>
      </c>
      <c r="P38" s="250">
        <v>0</v>
      </c>
      <c r="CB38" s="249"/>
      <c r="CD38" s="249" t="s">
        <v>122</v>
      </c>
    </row>
    <row r="39" spans="1:82" s="213" customFormat="1" ht="15" x14ac:dyDescent="0.25">
      <c r="A39" s="614" t="s">
        <v>123</v>
      </c>
      <c r="B39" s="615"/>
      <c r="C39" s="615"/>
      <c r="D39" s="615"/>
      <c r="E39" s="615"/>
      <c r="F39" s="615"/>
      <c r="G39" s="615"/>
      <c r="H39" s="615"/>
      <c r="I39" s="616"/>
      <c r="J39" s="242"/>
      <c r="K39" s="242"/>
      <c r="L39" s="242"/>
      <c r="M39" s="242"/>
      <c r="N39" s="242"/>
      <c r="O39" s="242"/>
      <c r="P39" s="242"/>
      <c r="CB39" s="249"/>
      <c r="CC39" s="75" t="s">
        <v>123</v>
      </c>
      <c r="CD39" s="249"/>
    </row>
    <row r="40" spans="1:82" s="213" customFormat="1" ht="15" x14ac:dyDescent="0.25">
      <c r="A40" s="614" t="s">
        <v>159</v>
      </c>
      <c r="B40" s="615"/>
      <c r="C40" s="615"/>
      <c r="D40" s="615"/>
      <c r="E40" s="615"/>
      <c r="F40" s="615"/>
      <c r="G40" s="615"/>
      <c r="H40" s="615"/>
      <c r="I40" s="616"/>
      <c r="J40" s="242"/>
      <c r="K40" s="242"/>
      <c r="L40" s="242"/>
      <c r="M40" s="242"/>
      <c r="N40" s="242"/>
      <c r="O40" s="242"/>
      <c r="P40" s="242"/>
      <c r="CB40" s="249"/>
      <c r="CC40" s="75" t="s">
        <v>159</v>
      </c>
      <c r="CD40" s="249"/>
    </row>
    <row r="41" spans="1:82" s="213" customFormat="1" ht="15" x14ac:dyDescent="0.25">
      <c r="A41" s="614" t="s">
        <v>936</v>
      </c>
      <c r="B41" s="615"/>
      <c r="C41" s="615"/>
      <c r="D41" s="615"/>
      <c r="E41" s="615"/>
      <c r="F41" s="615"/>
      <c r="G41" s="615"/>
      <c r="H41" s="615"/>
      <c r="I41" s="616"/>
      <c r="J41" s="79">
        <v>3384216.39</v>
      </c>
      <c r="K41" s="242"/>
      <c r="L41" s="242"/>
      <c r="M41" s="242"/>
      <c r="N41" s="242"/>
      <c r="O41" s="242"/>
      <c r="P41" s="242"/>
      <c r="CB41" s="249"/>
      <c r="CC41" s="75" t="s">
        <v>936</v>
      </c>
      <c r="CD41" s="249"/>
    </row>
    <row r="42" spans="1:82" s="213" customFormat="1" ht="3" customHeight="1" x14ac:dyDescent="0.25">
      <c r="A42" s="251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2"/>
      <c r="M42" s="252"/>
      <c r="N42" s="252"/>
      <c r="O42" s="253"/>
      <c r="P42" s="253"/>
    </row>
    <row r="43" spans="1:82" s="213" customFormat="1" ht="53.25" customHeight="1" x14ac:dyDescent="0.25">
      <c r="A43" s="212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</row>
    <row r="44" spans="1:82" s="213" customFormat="1" ht="15" x14ac:dyDescent="0.25">
      <c r="A44" s="212"/>
      <c r="B44" s="212"/>
      <c r="C44" s="212"/>
      <c r="D44" s="212"/>
      <c r="E44" s="212"/>
      <c r="F44" s="212"/>
      <c r="G44" s="212"/>
      <c r="H44" s="222"/>
      <c r="I44" s="613"/>
      <c r="J44" s="613"/>
      <c r="K44" s="613"/>
      <c r="L44" s="212"/>
      <c r="M44" s="212"/>
      <c r="N44" s="212"/>
      <c r="O44" s="212"/>
      <c r="P44" s="212"/>
    </row>
    <row r="45" spans="1:82" s="213" customFormat="1" ht="15" x14ac:dyDescent="0.25">
      <c r="A45" s="212"/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</row>
    <row r="46" spans="1:82" s="213" customFormat="1" ht="15" x14ac:dyDescent="0.25">
      <c r="A46" s="212"/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</row>
  </sheetData>
  <mergeCells count="44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K24:N24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A32:I32"/>
    <mergeCell ref="G24:G25"/>
    <mergeCell ref="H24:H25"/>
    <mergeCell ref="I24:I25"/>
    <mergeCell ref="J24:J25"/>
    <mergeCell ref="A27:P27"/>
    <mergeCell ref="C28:E28"/>
    <mergeCell ref="C29:E29"/>
    <mergeCell ref="C30:E30"/>
    <mergeCell ref="C31:E31"/>
    <mergeCell ref="A39:I39"/>
    <mergeCell ref="A40:I40"/>
    <mergeCell ref="A41:I41"/>
    <mergeCell ref="I44:K44"/>
    <mergeCell ref="A33:I33"/>
    <mergeCell ref="A34:I34"/>
    <mergeCell ref="A35:I35"/>
    <mergeCell ref="A36:I36"/>
    <mergeCell ref="A37:I37"/>
    <mergeCell ref="A38:I3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EEED-3197-4F94-B0D8-27ECFBDE84AB}">
  <dimension ref="A2:O60"/>
  <sheetViews>
    <sheetView view="pageBreakPreview" zoomScaleNormal="100" zoomScaleSheetLayoutView="100" workbookViewId="0">
      <selection activeCell="A4" sqref="A4:C4"/>
    </sheetView>
  </sheetViews>
  <sheetFormatPr defaultColWidth="9.140625" defaultRowHeight="12.75" x14ac:dyDescent="0.2"/>
  <cols>
    <col min="1" max="1" width="72.7109375" style="265" customWidth="1"/>
    <col min="2" max="2" width="11.5703125" style="265" customWidth="1"/>
    <col min="3" max="3" width="18.140625" style="293" customWidth="1"/>
    <col min="4" max="4" width="9" style="265" customWidth="1"/>
    <col min="5" max="5" width="10" style="265" customWidth="1"/>
    <col min="6" max="7" width="9.85546875" style="265" customWidth="1"/>
    <col min="8" max="10" width="9.140625" style="265"/>
    <col min="11" max="11" width="10.85546875" style="265" customWidth="1"/>
    <col min="12" max="12" width="11" style="265" customWidth="1"/>
    <col min="13" max="13" width="10.7109375" style="265" customWidth="1"/>
    <col min="14" max="14" width="10.28515625" style="265" customWidth="1"/>
    <col min="15" max="16384" width="9.140625" style="265"/>
  </cols>
  <sheetData>
    <row r="2" spans="1:5" ht="20.25" customHeight="1" x14ac:dyDescent="0.25">
      <c r="A2" s="641" t="s">
        <v>1145</v>
      </c>
      <c r="B2" s="641"/>
      <c r="C2" s="641"/>
    </row>
    <row r="3" spans="1:5" ht="24.75" customHeight="1" x14ac:dyDescent="0.25">
      <c r="A3" s="642" t="s">
        <v>1002</v>
      </c>
      <c r="B3" s="642"/>
      <c r="C3" s="642"/>
      <c r="D3" s="266"/>
      <c r="E3" s="266"/>
    </row>
    <row r="4" spans="1:5" ht="61.5" customHeight="1" x14ac:dyDescent="0.2">
      <c r="A4" s="643" t="s">
        <v>4</v>
      </c>
      <c r="B4" s="643"/>
      <c r="C4" s="643"/>
      <c r="D4" s="266"/>
      <c r="E4" s="266"/>
    </row>
    <row r="5" spans="1:5" ht="15.75" x14ac:dyDescent="0.2">
      <c r="A5" s="267" t="s">
        <v>1146</v>
      </c>
      <c r="B5" s="267">
        <f>C13/1000</f>
        <v>17363.644</v>
      </c>
      <c r="C5" s="268" t="s">
        <v>1147</v>
      </c>
      <c r="D5" s="266"/>
      <c r="E5" s="266"/>
    </row>
    <row r="6" spans="1:5" ht="15.75" x14ac:dyDescent="0.25">
      <c r="A6" s="269"/>
      <c r="B6" s="269"/>
      <c r="C6" s="270"/>
    </row>
    <row r="7" spans="1:5" ht="46.5" customHeight="1" x14ac:dyDescent="0.2">
      <c r="A7" s="271" t="s">
        <v>1148</v>
      </c>
      <c r="B7" s="272"/>
      <c r="C7" s="273"/>
    </row>
    <row r="8" spans="1:5" ht="15" x14ac:dyDescent="0.25">
      <c r="A8" s="274" t="s">
        <v>1149</v>
      </c>
      <c r="B8" s="272" t="s">
        <v>1150</v>
      </c>
      <c r="C8" s="273" t="s">
        <v>1151</v>
      </c>
    </row>
    <row r="9" spans="1:5" ht="15" x14ac:dyDescent="0.25">
      <c r="A9" s="274" t="s">
        <v>1152</v>
      </c>
      <c r="B9" s="272" t="s">
        <v>1150</v>
      </c>
      <c r="C9" s="273" t="s">
        <v>1153</v>
      </c>
    </row>
    <row r="10" spans="1:5" ht="17.25" x14ac:dyDescent="0.3">
      <c r="A10" s="275" t="s">
        <v>1154</v>
      </c>
      <c r="B10" s="276" t="s">
        <v>1155</v>
      </c>
      <c r="C10" s="277">
        <v>700</v>
      </c>
    </row>
    <row r="11" spans="1:5" ht="15" x14ac:dyDescent="0.25">
      <c r="A11" s="278" t="s">
        <v>1156</v>
      </c>
      <c r="B11" s="279" t="s">
        <v>1155</v>
      </c>
      <c r="C11" s="280">
        <v>2500</v>
      </c>
    </row>
    <row r="12" spans="1:5" ht="15" x14ac:dyDescent="0.25">
      <c r="A12" s="281" t="s">
        <v>1157</v>
      </c>
      <c r="B12" s="276"/>
      <c r="C12" s="282"/>
    </row>
    <row r="13" spans="1:5" ht="17.25" x14ac:dyDescent="0.25">
      <c r="A13" s="283" t="s">
        <v>1158</v>
      </c>
      <c r="B13" s="284"/>
      <c r="C13" s="285">
        <f>(C8+C9)/8*(C10)+(C8+C9)/8*C11</f>
        <v>17363644</v>
      </c>
    </row>
    <row r="15" spans="1:5" ht="15.75" x14ac:dyDescent="0.25">
      <c r="A15" s="286"/>
      <c r="B15" s="269"/>
      <c r="C15" s="270"/>
    </row>
    <row r="16" spans="1:5" ht="15.75" x14ac:dyDescent="0.2">
      <c r="A16" s="287" t="s">
        <v>1159</v>
      </c>
      <c r="B16" s="288"/>
      <c r="C16" s="289" t="s">
        <v>1160</v>
      </c>
      <c r="D16" s="288"/>
      <c r="E16" s="288"/>
    </row>
    <row r="17" spans="1:15" ht="15.75" customHeight="1" x14ac:dyDescent="0.25">
      <c r="A17" s="290"/>
      <c r="B17" s="288"/>
      <c r="C17" s="291"/>
      <c r="D17" s="288"/>
      <c r="E17" s="288"/>
    </row>
    <row r="18" spans="1:15" ht="15.75" customHeight="1" x14ac:dyDescent="0.25">
      <c r="A18" s="291"/>
      <c r="B18" s="290"/>
      <c r="C18" s="288"/>
      <c r="D18" s="288"/>
      <c r="E18" s="288"/>
    </row>
    <row r="19" spans="1:15" ht="15.75" x14ac:dyDescent="0.2">
      <c r="A19" s="289" t="s">
        <v>1161</v>
      </c>
      <c r="B19" s="288"/>
      <c r="C19" s="289" t="s">
        <v>1162</v>
      </c>
      <c r="D19" s="288"/>
      <c r="E19" s="288"/>
    </row>
    <row r="22" spans="1:15" ht="15" x14ac:dyDescent="0.25">
      <c r="A22" s="292"/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</row>
    <row r="23" spans="1:15" ht="15" x14ac:dyDescent="0.25">
      <c r="A23" s="292"/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</row>
    <row r="24" spans="1:15" ht="15" x14ac:dyDescent="0.25">
      <c r="A24" s="292"/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</row>
    <row r="25" spans="1:15" ht="15" x14ac:dyDescent="0.25">
      <c r="A25" s="292"/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</row>
    <row r="26" spans="1:15" ht="15" x14ac:dyDescent="0.25">
      <c r="A26" s="292"/>
      <c r="B26" s="292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</row>
    <row r="27" spans="1:15" ht="15" x14ac:dyDescent="0.25">
      <c r="A27" s="292"/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2"/>
      <c r="O27" s="292"/>
    </row>
    <row r="28" spans="1:15" ht="15" x14ac:dyDescent="0.25">
      <c r="A28" s="292"/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292"/>
    </row>
    <row r="29" spans="1:15" ht="15" x14ac:dyDescent="0.25">
      <c r="A29" s="292"/>
      <c r="B29" s="292"/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</row>
    <row r="30" spans="1:15" ht="15" x14ac:dyDescent="0.25">
      <c r="A30" s="292"/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</row>
    <row r="40" spans="1:15" ht="15" x14ac:dyDescent="0.25">
      <c r="A40" s="292"/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</row>
    <row r="41" spans="1:15" ht="15" x14ac:dyDescent="0.25">
      <c r="A41" s="292"/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</row>
    <row r="42" spans="1:15" ht="15" x14ac:dyDescent="0.25">
      <c r="A42" s="292"/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</row>
    <row r="43" spans="1:15" ht="15" x14ac:dyDescent="0.25">
      <c r="A43" s="292"/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</row>
    <row r="44" spans="1:15" ht="15" x14ac:dyDescent="0.25">
      <c r="A44" s="292"/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</row>
    <row r="45" spans="1:15" ht="15" x14ac:dyDescent="0.25">
      <c r="A45" s="292"/>
      <c r="B45" s="292"/>
      <c r="C45" s="292"/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</row>
    <row r="46" spans="1:15" ht="15" x14ac:dyDescent="0.25">
      <c r="A46" s="292"/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292"/>
    </row>
    <row r="47" spans="1:15" ht="15" x14ac:dyDescent="0.25">
      <c r="A47" s="292"/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</row>
    <row r="48" spans="1:15" ht="15" x14ac:dyDescent="0.25">
      <c r="A48" s="292"/>
      <c r="B48" s="292"/>
      <c r="C48" s="292"/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</row>
    <row r="49" spans="1:15" ht="15" x14ac:dyDescent="0.25">
      <c r="A49" s="292"/>
      <c r="B49" s="292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</row>
    <row r="50" spans="1:15" ht="15" x14ac:dyDescent="0.25">
      <c r="A50" s="292"/>
      <c r="B50" s="292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</row>
    <row r="51" spans="1:15" ht="15" x14ac:dyDescent="0.25">
      <c r="A51" s="292"/>
      <c r="B51" s="292"/>
      <c r="C51" s="292"/>
      <c r="D51" s="292"/>
      <c r="E51" s="292"/>
      <c r="F51" s="292"/>
      <c r="G51" s="292"/>
      <c r="H51" s="292"/>
      <c r="I51" s="292"/>
      <c r="J51" s="292"/>
      <c r="K51" s="292"/>
      <c r="L51" s="292"/>
      <c r="M51" s="292"/>
      <c r="N51" s="292"/>
      <c r="O51" s="292"/>
    </row>
    <row r="52" spans="1:15" ht="15" x14ac:dyDescent="0.25">
      <c r="A52" s="292"/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  <c r="N52" s="292"/>
      <c r="O52" s="292"/>
    </row>
    <row r="53" spans="1:15" ht="15" x14ac:dyDescent="0.25">
      <c r="A53" s="292"/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  <c r="N53" s="292"/>
      <c r="O53" s="292"/>
    </row>
    <row r="54" spans="1:15" ht="15" x14ac:dyDescent="0.25">
      <c r="A54" s="292"/>
      <c r="B54" s="292"/>
      <c r="C54" s="292"/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2"/>
      <c r="O54" s="292"/>
    </row>
    <row r="55" spans="1:15" ht="15" x14ac:dyDescent="0.25">
      <c r="A55" s="292"/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</row>
    <row r="56" spans="1:15" ht="15" x14ac:dyDescent="0.25">
      <c r="A56" s="292"/>
      <c r="B56" s="292"/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  <c r="O56" s="292"/>
    </row>
    <row r="57" spans="1:15" ht="15" x14ac:dyDescent="0.25">
      <c r="A57" s="292"/>
      <c r="B57" s="292"/>
      <c r="C57" s="292"/>
      <c r="D57" s="292"/>
      <c r="E57" s="292"/>
      <c r="F57" s="292"/>
      <c r="G57" s="292"/>
      <c r="H57" s="292"/>
      <c r="I57" s="292"/>
      <c r="J57" s="292"/>
      <c r="K57" s="292"/>
      <c r="L57" s="292"/>
      <c r="M57" s="292"/>
      <c r="N57" s="292"/>
      <c r="O57" s="292"/>
    </row>
    <row r="58" spans="1:15" ht="15" x14ac:dyDescent="0.25">
      <c r="A58" s="292"/>
      <c r="B58" s="292"/>
      <c r="C58" s="292"/>
      <c r="D58" s="292"/>
      <c r="E58" s="292"/>
      <c r="F58" s="292"/>
      <c r="G58" s="292"/>
      <c r="H58" s="292"/>
      <c r="I58" s="292"/>
      <c r="J58" s="292"/>
      <c r="K58" s="292"/>
      <c r="L58" s="292"/>
      <c r="M58" s="292"/>
      <c r="N58" s="292"/>
      <c r="O58" s="292"/>
    </row>
    <row r="59" spans="1:15" ht="15" x14ac:dyDescent="0.25">
      <c r="A59" s="292"/>
      <c r="B59" s="292"/>
      <c r="C59" s="292"/>
      <c r="D59" s="292"/>
      <c r="E59" s="292"/>
      <c r="F59" s="292"/>
      <c r="G59" s="292"/>
      <c r="H59" s="292"/>
      <c r="I59" s="292"/>
      <c r="J59" s="292"/>
      <c r="K59" s="292"/>
      <c r="L59" s="292"/>
      <c r="M59" s="292"/>
      <c r="N59" s="292"/>
      <c r="O59" s="292"/>
    </row>
    <row r="60" spans="1:15" ht="15" x14ac:dyDescent="0.25">
      <c r="A60" s="292"/>
      <c r="B60" s="292"/>
      <c r="C60" s="292"/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2"/>
      <c r="O60" s="292"/>
    </row>
  </sheetData>
  <mergeCells count="3">
    <mergeCell ref="A2:C2"/>
    <mergeCell ref="A3:C3"/>
    <mergeCell ref="A4:C4"/>
  </mergeCells>
  <pageMargins left="0.7" right="0.7" top="0.75" bottom="0.75" header="0.3" footer="0.3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84176-93E7-4C68-94AD-30B9A58CE4AE}">
  <dimension ref="A1:P28"/>
  <sheetViews>
    <sheetView view="pageBreakPreview" zoomScale="130" zoomScaleNormal="100" zoomScaleSheetLayoutView="130" workbookViewId="0">
      <selection activeCell="F5" sqref="F5"/>
    </sheetView>
  </sheetViews>
  <sheetFormatPr defaultRowHeight="15" x14ac:dyDescent="0.25"/>
  <cols>
    <col min="1" max="1" width="9.140625" style="292"/>
    <col min="2" max="2" width="15.140625" style="292" customWidth="1"/>
    <col min="3" max="3" width="27" style="292" customWidth="1"/>
    <col min="4" max="4" width="9.140625" style="292"/>
    <col min="5" max="5" width="10.28515625" style="292" customWidth="1"/>
    <col min="6" max="7" width="10" style="292" bestFit="1" customWidth="1"/>
    <col min="8" max="8" width="9.5703125" style="292" customWidth="1"/>
    <col min="9" max="9" width="9.140625" style="292"/>
    <col min="10" max="10" width="9.42578125" style="292" customWidth="1"/>
    <col min="11" max="11" width="11" style="292" customWidth="1"/>
    <col min="12" max="12" width="8.28515625" style="292" customWidth="1"/>
    <col min="13" max="13" width="6.42578125" style="292" customWidth="1"/>
    <col min="14" max="14" width="12.5703125" style="292" customWidth="1"/>
    <col min="15" max="17" width="9.140625" style="292"/>
    <col min="18" max="18" width="10.85546875" style="292" customWidth="1"/>
    <col min="19" max="16384" width="9.140625" style="292"/>
  </cols>
  <sheetData>
    <row r="1" spans="1:16" ht="15.75" x14ac:dyDescent="0.25">
      <c r="A1" s="668" t="s">
        <v>1163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</row>
    <row r="2" spans="1:16" x14ac:dyDescent="0.25">
      <c r="A2" s="669" t="s">
        <v>1164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</row>
    <row r="3" spans="1:16" ht="24.75" customHeight="1" thickBot="1" x14ac:dyDescent="0.3">
      <c r="A3" s="670" t="s">
        <v>1223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</row>
    <row r="4" spans="1:16" ht="15.75" thickBot="1" x14ac:dyDescent="0.3">
      <c r="A4" s="671" t="s">
        <v>1165</v>
      </c>
      <c r="B4" s="673" t="s">
        <v>1166</v>
      </c>
      <c r="C4" s="673" t="s">
        <v>1167</v>
      </c>
      <c r="D4" s="675" t="s">
        <v>1168</v>
      </c>
      <c r="E4" s="676"/>
      <c r="F4" s="676"/>
      <c r="G4" s="676"/>
      <c r="H4" s="676"/>
      <c r="I4" s="676"/>
      <c r="J4" s="676"/>
      <c r="K4" s="676"/>
      <c r="L4" s="676"/>
      <c r="M4" s="676"/>
      <c r="N4" s="677"/>
    </row>
    <row r="5" spans="1:16" ht="72.75" thickBot="1" x14ac:dyDescent="0.3">
      <c r="A5" s="672"/>
      <c r="B5" s="674"/>
      <c r="C5" s="674"/>
      <c r="D5" s="295" t="s">
        <v>1169</v>
      </c>
      <c r="E5" s="295" t="s">
        <v>1170</v>
      </c>
      <c r="F5" s="295" t="s">
        <v>1171</v>
      </c>
      <c r="G5" s="295" t="s">
        <v>1172</v>
      </c>
      <c r="H5" s="295" t="s">
        <v>1173</v>
      </c>
      <c r="I5" s="295" t="s">
        <v>1174</v>
      </c>
      <c r="J5" s="295" t="s">
        <v>1175</v>
      </c>
      <c r="K5" s="295" t="s">
        <v>1176</v>
      </c>
      <c r="L5" s="675" t="s">
        <v>1177</v>
      </c>
      <c r="M5" s="678"/>
      <c r="N5" s="294" t="s">
        <v>1178</v>
      </c>
    </row>
    <row r="6" spans="1:16" s="296" customFormat="1" ht="30" customHeight="1" thickBot="1" x14ac:dyDescent="0.3">
      <c r="A6" s="665" t="s">
        <v>1179</v>
      </c>
      <c r="B6" s="666"/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  <c r="N6" s="667"/>
    </row>
    <row r="7" spans="1:16" s="296" customFormat="1" ht="36.75" thickBot="1" x14ac:dyDescent="0.3">
      <c r="A7" s="297">
        <v>1</v>
      </c>
      <c r="B7" s="298" t="s">
        <v>1180</v>
      </c>
      <c r="C7" s="299" t="s">
        <v>1181</v>
      </c>
      <c r="D7" s="297">
        <v>1</v>
      </c>
      <c r="E7" s="297">
        <f>939+2.47*2</f>
        <v>943.94</v>
      </c>
      <c r="F7" s="300">
        <f>E7/30</f>
        <v>31.46466666666667</v>
      </c>
      <c r="G7" s="300">
        <f>2.47/50*2</f>
        <v>9.8800000000000013E-2</v>
      </c>
      <c r="H7" s="300">
        <v>1975.44</v>
      </c>
      <c r="I7" s="300"/>
      <c r="J7" s="300"/>
      <c r="K7" s="301"/>
      <c r="L7" s="648">
        <f>H7*F7*D7</f>
        <v>62156.561120000006</v>
      </c>
      <c r="M7" s="649"/>
      <c r="N7" s="302">
        <f>L7</f>
        <v>62156.561120000006</v>
      </c>
    </row>
    <row r="8" spans="1:16" s="296" customFormat="1" ht="24.75" thickBot="1" x14ac:dyDescent="0.3">
      <c r="A8" s="303">
        <v>2</v>
      </c>
      <c r="B8" s="304" t="s">
        <v>1182</v>
      </c>
      <c r="C8" s="305" t="s">
        <v>1183</v>
      </c>
      <c r="D8" s="303">
        <v>2</v>
      </c>
      <c r="E8" s="297">
        <f t="shared" ref="E8:E13" si="0">939+2.47*2</f>
        <v>943.94</v>
      </c>
      <c r="F8" s="300">
        <f t="shared" ref="F8:F13" si="1">E8/30</f>
        <v>31.46466666666667</v>
      </c>
      <c r="G8" s="300">
        <f t="shared" ref="G8:G13" si="2">2.47/50*2</f>
        <v>9.8800000000000013E-2</v>
      </c>
      <c r="H8" s="300">
        <v>1975.44</v>
      </c>
      <c r="I8" s="306"/>
      <c r="J8" s="306"/>
      <c r="K8" s="307"/>
      <c r="L8" s="648">
        <f t="shared" ref="L8:L13" si="3">H8*F8*D8</f>
        <v>124313.12224000001</v>
      </c>
      <c r="M8" s="649"/>
      <c r="N8" s="302">
        <f>L8</f>
        <v>124313.12224000001</v>
      </c>
    </row>
    <row r="9" spans="1:16" s="296" customFormat="1" ht="24.75" thickBot="1" x14ac:dyDescent="0.3">
      <c r="A9" s="297">
        <v>3</v>
      </c>
      <c r="B9" s="308" t="s">
        <v>1184</v>
      </c>
      <c r="C9" s="309" t="s">
        <v>1185</v>
      </c>
      <c r="D9" s="310">
        <v>1</v>
      </c>
      <c r="E9" s="297">
        <f t="shared" si="0"/>
        <v>943.94</v>
      </c>
      <c r="F9" s="300">
        <f t="shared" si="1"/>
        <v>31.46466666666667</v>
      </c>
      <c r="G9" s="300">
        <f t="shared" si="2"/>
        <v>9.8800000000000013E-2</v>
      </c>
      <c r="H9" s="300">
        <v>1975.44</v>
      </c>
      <c r="I9" s="311"/>
      <c r="J9" s="312"/>
      <c r="K9" s="312"/>
      <c r="L9" s="648">
        <f t="shared" si="3"/>
        <v>62156.561120000006</v>
      </c>
      <c r="M9" s="649"/>
      <c r="N9" s="313">
        <f>L9</f>
        <v>62156.561120000006</v>
      </c>
      <c r="P9" s="314" t="s">
        <v>1186</v>
      </c>
    </row>
    <row r="10" spans="1:16" s="296" customFormat="1" ht="36.75" thickBot="1" x14ac:dyDescent="0.3">
      <c r="A10" s="303">
        <v>4</v>
      </c>
      <c r="B10" s="308" t="s">
        <v>1187</v>
      </c>
      <c r="C10" s="309" t="s">
        <v>1188</v>
      </c>
      <c r="D10" s="310">
        <v>2</v>
      </c>
      <c r="E10" s="297">
        <f t="shared" si="0"/>
        <v>943.94</v>
      </c>
      <c r="F10" s="300">
        <f t="shared" si="1"/>
        <v>31.46466666666667</v>
      </c>
      <c r="G10" s="300">
        <f t="shared" si="2"/>
        <v>9.8800000000000013E-2</v>
      </c>
      <c r="H10" s="300">
        <v>1975.44</v>
      </c>
      <c r="I10" s="311"/>
      <c r="J10" s="312"/>
      <c r="K10" s="312"/>
      <c r="L10" s="648">
        <f t="shared" si="3"/>
        <v>124313.12224000001</v>
      </c>
      <c r="M10" s="649"/>
      <c r="N10" s="313">
        <f t="shared" ref="N10:N11" si="4">L10</f>
        <v>124313.12224000001</v>
      </c>
      <c r="P10" s="314"/>
    </row>
    <row r="11" spans="1:16" s="296" customFormat="1" ht="24.75" thickBot="1" x14ac:dyDescent="0.3">
      <c r="A11" s="297">
        <v>5</v>
      </c>
      <c r="B11" s="308" t="s">
        <v>1189</v>
      </c>
      <c r="C11" s="309" t="s">
        <v>1190</v>
      </c>
      <c r="D11" s="310">
        <v>1</v>
      </c>
      <c r="E11" s="297">
        <f t="shared" si="0"/>
        <v>943.94</v>
      </c>
      <c r="F11" s="300">
        <f t="shared" si="1"/>
        <v>31.46466666666667</v>
      </c>
      <c r="G11" s="300">
        <f t="shared" si="2"/>
        <v>9.8800000000000013E-2</v>
      </c>
      <c r="H11" s="300">
        <v>1975.44</v>
      </c>
      <c r="I11" s="311"/>
      <c r="J11" s="312"/>
      <c r="K11" s="312"/>
      <c r="L11" s="648">
        <f t="shared" si="3"/>
        <v>62156.561120000006</v>
      </c>
      <c r="M11" s="649"/>
      <c r="N11" s="313">
        <f t="shared" si="4"/>
        <v>62156.561120000006</v>
      </c>
      <c r="P11" s="314"/>
    </row>
    <row r="12" spans="1:16" s="296" customFormat="1" ht="24.75" thickBot="1" x14ac:dyDescent="0.3">
      <c r="A12" s="315">
        <v>6</v>
      </c>
      <c r="B12" s="316" t="s">
        <v>1191</v>
      </c>
      <c r="C12" s="316" t="s">
        <v>1192</v>
      </c>
      <c r="D12" s="317">
        <v>1</v>
      </c>
      <c r="E12" s="318">
        <f t="shared" si="0"/>
        <v>943.94</v>
      </c>
      <c r="F12" s="319">
        <f t="shared" si="1"/>
        <v>31.46466666666667</v>
      </c>
      <c r="G12" s="319">
        <f t="shared" si="2"/>
        <v>9.8800000000000013E-2</v>
      </c>
      <c r="H12" s="300">
        <v>1975.44</v>
      </c>
      <c r="I12" s="320"/>
      <c r="J12" s="321"/>
      <c r="K12" s="321"/>
      <c r="L12" s="656">
        <f t="shared" si="3"/>
        <v>62156.561120000006</v>
      </c>
      <c r="M12" s="657"/>
      <c r="N12" s="322">
        <f>L12</f>
        <v>62156.561120000006</v>
      </c>
      <c r="P12" s="314" t="s">
        <v>1193</v>
      </c>
    </row>
    <row r="13" spans="1:16" s="296" customFormat="1" ht="22.5" customHeight="1" thickBot="1" x14ac:dyDescent="0.3">
      <c r="A13" s="297">
        <v>7</v>
      </c>
      <c r="B13" s="298" t="s">
        <v>1194</v>
      </c>
      <c r="C13" s="298" t="s">
        <v>1195</v>
      </c>
      <c r="D13" s="310">
        <v>1</v>
      </c>
      <c r="E13" s="297">
        <f t="shared" si="0"/>
        <v>943.94</v>
      </c>
      <c r="F13" s="300">
        <f t="shared" si="1"/>
        <v>31.46466666666667</v>
      </c>
      <c r="G13" s="300">
        <f t="shared" si="2"/>
        <v>9.8800000000000013E-2</v>
      </c>
      <c r="H13" s="300">
        <v>1975.44</v>
      </c>
      <c r="I13" s="311"/>
      <c r="J13" s="312"/>
      <c r="K13" s="312"/>
      <c r="L13" s="648">
        <f t="shared" si="3"/>
        <v>62156.561120000006</v>
      </c>
      <c r="M13" s="649"/>
      <c r="N13" s="313">
        <f>L13</f>
        <v>62156.561120000006</v>
      </c>
    </row>
    <row r="14" spans="1:16" s="296" customFormat="1" ht="15.75" thickBot="1" x14ac:dyDescent="0.3">
      <c r="A14" s="650" t="s">
        <v>1196</v>
      </c>
      <c r="B14" s="651"/>
      <c r="C14" s="651"/>
      <c r="D14" s="651"/>
      <c r="E14" s="651"/>
      <c r="F14" s="651"/>
      <c r="G14" s="651"/>
      <c r="H14" s="651"/>
      <c r="I14" s="651"/>
      <c r="J14" s="651"/>
      <c r="K14" s="651"/>
      <c r="L14" s="651"/>
      <c r="M14" s="658"/>
      <c r="N14" s="313">
        <f>SUM(N7:N13)</f>
        <v>559409.05008000007</v>
      </c>
    </row>
    <row r="15" spans="1:16" s="296" customFormat="1" ht="24" customHeight="1" thickBot="1" x14ac:dyDescent="0.3">
      <c r="A15" s="659" t="s">
        <v>1197</v>
      </c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60"/>
      <c r="N15" s="661"/>
    </row>
    <row r="16" spans="1:16" s="296" customFormat="1" ht="15.75" thickBot="1" x14ac:dyDescent="0.3">
      <c r="A16" s="662" t="s">
        <v>1198</v>
      </c>
      <c r="B16" s="663"/>
      <c r="C16" s="663"/>
      <c r="D16" s="663"/>
      <c r="E16" s="663"/>
      <c r="F16" s="663"/>
      <c r="G16" s="663"/>
      <c r="H16" s="663"/>
      <c r="I16" s="663"/>
      <c r="J16" s="663"/>
      <c r="K16" s="663"/>
      <c r="L16" s="663"/>
      <c r="M16" s="663"/>
      <c r="N16" s="664"/>
    </row>
    <row r="17" spans="1:14" s="296" customFormat="1" ht="24.75" thickBot="1" x14ac:dyDescent="0.3">
      <c r="A17" s="323">
        <v>8</v>
      </c>
      <c r="B17" s="308" t="s">
        <v>1199</v>
      </c>
      <c r="C17" s="324" t="s">
        <v>1200</v>
      </c>
      <c r="D17" s="310">
        <v>1</v>
      </c>
      <c r="E17" s="325">
        <f t="shared" ref="E17:E21" si="5">939+2.47*2</f>
        <v>943.94</v>
      </c>
      <c r="F17" s="325">
        <f t="shared" ref="F17:F21" si="6">E17/50</f>
        <v>18.878800000000002</v>
      </c>
      <c r="G17" s="326"/>
      <c r="H17" s="325">
        <v>1052.56</v>
      </c>
      <c r="I17" s="327">
        <v>448.2</v>
      </c>
      <c r="J17" s="310">
        <f t="shared" ref="J17:J21" si="7">I17*113%</f>
        <v>506.46599999999995</v>
      </c>
      <c r="K17" s="310">
        <f t="shared" ref="K17:K19" si="8">I17*60%</f>
        <v>268.91999999999996</v>
      </c>
      <c r="L17" s="648">
        <f t="shared" ref="L17:L21" si="9">(K17+J17+I17+H17)*F17</f>
        <v>42970.905104799996</v>
      </c>
      <c r="M17" s="649"/>
      <c r="N17" s="313">
        <f t="shared" ref="N17:N21" si="10">L17</f>
        <v>42970.905104799996</v>
      </c>
    </row>
    <row r="18" spans="1:14" s="296" customFormat="1" ht="24.75" thickBot="1" x14ac:dyDescent="0.3">
      <c r="A18" s="323">
        <v>9</v>
      </c>
      <c r="B18" s="308" t="s">
        <v>1201</v>
      </c>
      <c r="C18" s="324" t="s">
        <v>1202</v>
      </c>
      <c r="D18" s="310">
        <v>1</v>
      </c>
      <c r="E18" s="325">
        <f t="shared" si="5"/>
        <v>943.94</v>
      </c>
      <c r="F18" s="325">
        <f t="shared" si="6"/>
        <v>18.878800000000002</v>
      </c>
      <c r="G18" s="326"/>
      <c r="H18" s="325">
        <v>1208.48</v>
      </c>
      <c r="I18" s="327">
        <v>515.1</v>
      </c>
      <c r="J18" s="310">
        <f t="shared" si="7"/>
        <v>582.06299999999999</v>
      </c>
      <c r="K18" s="310">
        <f t="shared" si="8"/>
        <v>309.06</v>
      </c>
      <c r="L18" s="648">
        <f t="shared" si="9"/>
        <v>49362.454996400003</v>
      </c>
      <c r="M18" s="649"/>
      <c r="N18" s="313">
        <f t="shared" si="10"/>
        <v>49362.454996400003</v>
      </c>
    </row>
    <row r="19" spans="1:14" s="296" customFormat="1" ht="24.75" thickBot="1" x14ac:dyDescent="0.3">
      <c r="A19" s="323">
        <v>10</v>
      </c>
      <c r="B19" s="308" t="s">
        <v>1203</v>
      </c>
      <c r="C19" s="324" t="s">
        <v>1204</v>
      </c>
      <c r="D19" s="310">
        <v>1</v>
      </c>
      <c r="E19" s="325">
        <f t="shared" si="5"/>
        <v>943.94</v>
      </c>
      <c r="F19" s="325">
        <f t="shared" si="6"/>
        <v>18.878800000000002</v>
      </c>
      <c r="G19" s="326"/>
      <c r="H19" s="325">
        <v>1823.54</v>
      </c>
      <c r="I19" s="327">
        <v>515.1</v>
      </c>
      <c r="J19" s="310">
        <f t="shared" si="7"/>
        <v>582.06299999999999</v>
      </c>
      <c r="K19" s="310">
        <f t="shared" si="8"/>
        <v>309.06</v>
      </c>
      <c r="L19" s="648">
        <f t="shared" si="9"/>
        <v>60974.049724400007</v>
      </c>
      <c r="M19" s="649"/>
      <c r="N19" s="313">
        <f t="shared" si="10"/>
        <v>60974.049724400007</v>
      </c>
    </row>
    <row r="20" spans="1:14" s="296" customFormat="1" ht="24.75" thickBot="1" x14ac:dyDescent="0.3">
      <c r="A20" s="323">
        <v>11</v>
      </c>
      <c r="B20" s="308" t="s">
        <v>1205</v>
      </c>
      <c r="C20" s="324" t="s">
        <v>1206</v>
      </c>
      <c r="D20" s="310">
        <v>1</v>
      </c>
      <c r="E20" s="325">
        <f t="shared" si="5"/>
        <v>943.94</v>
      </c>
      <c r="F20" s="325">
        <f t="shared" si="6"/>
        <v>18.878800000000002</v>
      </c>
      <c r="G20" s="326"/>
      <c r="H20" s="325">
        <v>2017.38</v>
      </c>
      <c r="I20" s="327">
        <v>685.68</v>
      </c>
      <c r="J20" s="310">
        <f t="shared" si="7"/>
        <v>774.81839999999988</v>
      </c>
      <c r="K20" s="310">
        <f>I20*60%</f>
        <v>411.40799999999996</v>
      </c>
      <c r="L20" s="648">
        <f t="shared" si="9"/>
        <v>73425.06008832001</v>
      </c>
      <c r="M20" s="649"/>
      <c r="N20" s="313">
        <f t="shared" si="10"/>
        <v>73425.06008832001</v>
      </c>
    </row>
    <row r="21" spans="1:14" s="296" customFormat="1" ht="24.75" thickBot="1" x14ac:dyDescent="0.3">
      <c r="A21" s="323">
        <v>12</v>
      </c>
      <c r="B21" s="308" t="s">
        <v>1207</v>
      </c>
      <c r="C21" s="324" t="s">
        <v>1208</v>
      </c>
      <c r="D21" s="310">
        <v>1</v>
      </c>
      <c r="E21" s="325">
        <f t="shared" si="5"/>
        <v>943.94</v>
      </c>
      <c r="F21" s="325">
        <f t="shared" si="6"/>
        <v>18.878800000000002</v>
      </c>
      <c r="G21" s="326"/>
      <c r="H21" s="325">
        <v>2444.75</v>
      </c>
      <c r="I21" s="327">
        <v>642.20000000000005</v>
      </c>
      <c r="J21" s="310">
        <f t="shared" si="7"/>
        <v>725.68600000000004</v>
      </c>
      <c r="K21" s="310">
        <f>I21*60%</f>
        <v>385.32</v>
      </c>
      <c r="L21" s="648">
        <f t="shared" si="9"/>
        <v>79252.371732800006</v>
      </c>
      <c r="M21" s="649"/>
      <c r="N21" s="313">
        <f t="shared" si="10"/>
        <v>79252.371732800006</v>
      </c>
    </row>
    <row r="22" spans="1:14" s="296" customFormat="1" ht="15.75" thickBot="1" x14ac:dyDescent="0.3">
      <c r="A22" s="650" t="s">
        <v>1209</v>
      </c>
      <c r="B22" s="651"/>
      <c r="C22" s="652"/>
      <c r="D22" s="653"/>
      <c r="E22" s="654"/>
      <c r="F22" s="654"/>
      <c r="G22" s="654"/>
      <c r="H22" s="654"/>
      <c r="I22" s="654"/>
      <c r="J22" s="654"/>
      <c r="K22" s="654"/>
      <c r="L22" s="654"/>
      <c r="M22" s="655"/>
      <c r="N22" s="328">
        <f>SUM(N17:N21)</f>
        <v>305984.84164672007</v>
      </c>
    </row>
    <row r="23" spans="1:14" s="296" customFormat="1" ht="15.75" customHeight="1" thickBot="1" x14ac:dyDescent="0.3">
      <c r="A23" s="644" t="s">
        <v>1210</v>
      </c>
      <c r="B23" s="645"/>
      <c r="C23" s="645"/>
      <c r="D23" s="645"/>
      <c r="E23" s="645"/>
      <c r="F23" s="645"/>
      <c r="G23" s="645"/>
      <c r="H23" s="645"/>
      <c r="I23" s="645"/>
      <c r="J23" s="645"/>
      <c r="K23" s="645"/>
      <c r="L23" s="645"/>
      <c r="M23" s="646"/>
      <c r="N23" s="329">
        <f>N14+N22</f>
        <v>865393.89172672015</v>
      </c>
    </row>
    <row r="25" spans="1:14" ht="17.25" customHeight="1" x14ac:dyDescent="0.25">
      <c r="A25" s="647" t="s">
        <v>1159</v>
      </c>
      <c r="B25" s="647"/>
      <c r="C25" s="647"/>
      <c r="D25" s="647"/>
      <c r="E25" s="330" t="s">
        <v>1160</v>
      </c>
      <c r="F25" s="331"/>
    </row>
    <row r="26" spans="1:14" x14ac:dyDescent="0.25">
      <c r="A26" s="332"/>
      <c r="B26" s="333"/>
      <c r="C26" s="334"/>
      <c r="D26" s="333"/>
      <c r="E26" s="330"/>
      <c r="F26" s="331"/>
    </row>
    <row r="27" spans="1:14" x14ac:dyDescent="0.25">
      <c r="A27" s="334"/>
      <c r="B27" s="332"/>
      <c r="C27" s="333"/>
      <c r="D27" s="333"/>
      <c r="E27" s="330"/>
      <c r="F27" s="331"/>
    </row>
    <row r="28" spans="1:14" ht="16.5" customHeight="1" x14ac:dyDescent="0.25">
      <c r="A28" s="647" t="s">
        <v>1161</v>
      </c>
      <c r="B28" s="647"/>
      <c r="C28" s="647"/>
      <c r="D28" s="647"/>
      <c r="E28" s="330" t="s">
        <v>1211</v>
      </c>
      <c r="F28" s="331"/>
    </row>
  </sheetData>
  <mergeCells count="29">
    <mergeCell ref="A1:N1"/>
    <mergeCell ref="A2:N2"/>
    <mergeCell ref="A3:N3"/>
    <mergeCell ref="A4:A5"/>
    <mergeCell ref="B4:B5"/>
    <mergeCell ref="C4:C5"/>
    <mergeCell ref="D4:N4"/>
    <mergeCell ref="L5:M5"/>
    <mergeCell ref="L17:M17"/>
    <mergeCell ref="A6:N6"/>
    <mergeCell ref="L7:M7"/>
    <mergeCell ref="L8:M8"/>
    <mergeCell ref="L9:M9"/>
    <mergeCell ref="L10:M10"/>
    <mergeCell ref="L11:M11"/>
    <mergeCell ref="L12:M12"/>
    <mergeCell ref="L13:M13"/>
    <mergeCell ref="A14:M14"/>
    <mergeCell ref="A15:N15"/>
    <mergeCell ref="A16:N16"/>
    <mergeCell ref="A23:M23"/>
    <mergeCell ref="A25:D25"/>
    <mergeCell ref="A28:D28"/>
    <mergeCell ref="L18:M18"/>
    <mergeCell ref="L19:M19"/>
    <mergeCell ref="L20:M20"/>
    <mergeCell ref="L21:M21"/>
    <mergeCell ref="A22:C22"/>
    <mergeCell ref="D22:M22"/>
  </mergeCells>
  <pageMargins left="0.7" right="0.7" top="0.75" bottom="0.75" header="0.3" footer="0.3"/>
  <pageSetup paperSize="9" scale="70" orientation="landscape" r:id="rId1"/>
  <rowBreaks count="1" manualBreakCount="1">
    <brk id="23" max="16383" man="1"/>
  </rowBreaks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FA8D-EF40-4D89-A0C9-82B46C9FA1E0}">
  <dimension ref="A1:P28"/>
  <sheetViews>
    <sheetView zoomScale="130" zoomScaleNormal="130" workbookViewId="0">
      <selection activeCell="D8" sqref="D8"/>
    </sheetView>
  </sheetViews>
  <sheetFormatPr defaultRowHeight="15" x14ac:dyDescent="0.25"/>
  <cols>
    <col min="1" max="1" width="9.140625" style="292"/>
    <col min="2" max="2" width="15.140625" style="292" customWidth="1"/>
    <col min="3" max="3" width="27" style="292" customWidth="1"/>
    <col min="4" max="4" width="9.140625" style="292"/>
    <col min="5" max="5" width="10.28515625" style="292" customWidth="1"/>
    <col min="6" max="7" width="10" style="292" bestFit="1" customWidth="1"/>
    <col min="8" max="8" width="9.5703125" style="292" customWidth="1"/>
    <col min="9" max="9" width="9.140625" style="292"/>
    <col min="10" max="10" width="9.42578125" style="292" customWidth="1"/>
    <col min="11" max="11" width="11" style="292" customWidth="1"/>
    <col min="12" max="12" width="8.28515625" style="292" customWidth="1"/>
    <col min="13" max="13" width="6.42578125" style="292" customWidth="1"/>
    <col min="14" max="14" width="12.5703125" style="292" customWidth="1"/>
    <col min="15" max="17" width="9.140625" style="292"/>
    <col min="18" max="18" width="10.85546875" style="292" customWidth="1"/>
    <col min="19" max="16384" width="9.140625" style="292"/>
  </cols>
  <sheetData>
    <row r="1" spans="1:16" ht="15.75" x14ac:dyDescent="0.25">
      <c r="A1" s="668" t="s">
        <v>1212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</row>
    <row r="2" spans="1:16" x14ac:dyDescent="0.25">
      <c r="A2" s="669" t="s">
        <v>1213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</row>
    <row r="3" spans="1:16" ht="24.75" customHeight="1" thickBot="1" x14ac:dyDescent="0.3">
      <c r="A3" s="670" t="s">
        <v>1224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</row>
    <row r="4" spans="1:16" ht="15.75" thickBot="1" x14ac:dyDescent="0.3">
      <c r="A4" s="671" t="s">
        <v>1165</v>
      </c>
      <c r="B4" s="673" t="s">
        <v>1166</v>
      </c>
      <c r="C4" s="673" t="s">
        <v>1167</v>
      </c>
      <c r="D4" s="675" t="s">
        <v>1214</v>
      </c>
      <c r="E4" s="676"/>
      <c r="F4" s="676"/>
      <c r="G4" s="676"/>
      <c r="H4" s="676"/>
      <c r="I4" s="676"/>
      <c r="J4" s="676"/>
      <c r="K4" s="676"/>
      <c r="L4" s="676"/>
      <c r="M4" s="676"/>
      <c r="N4" s="677"/>
    </row>
    <row r="5" spans="1:16" ht="72.75" thickBot="1" x14ac:dyDescent="0.3">
      <c r="A5" s="672"/>
      <c r="B5" s="674"/>
      <c r="C5" s="674"/>
      <c r="D5" s="295" t="s">
        <v>1169</v>
      </c>
      <c r="E5" s="295" t="s">
        <v>1170</v>
      </c>
      <c r="F5" s="295" t="s">
        <v>1171</v>
      </c>
      <c r="G5" s="295" t="s">
        <v>1172</v>
      </c>
      <c r="H5" s="295" t="s">
        <v>1173</v>
      </c>
      <c r="I5" s="295" t="s">
        <v>1174</v>
      </c>
      <c r="J5" s="295" t="s">
        <v>1175</v>
      </c>
      <c r="K5" s="295" t="s">
        <v>1176</v>
      </c>
      <c r="L5" s="675" t="s">
        <v>1177</v>
      </c>
      <c r="M5" s="678"/>
      <c r="N5" s="294" t="s">
        <v>1178</v>
      </c>
    </row>
    <row r="6" spans="1:16" s="296" customFormat="1" ht="30" customHeight="1" thickBot="1" x14ac:dyDescent="0.3">
      <c r="A6" s="665" t="s">
        <v>1179</v>
      </c>
      <c r="B6" s="666"/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  <c r="N6" s="667"/>
    </row>
    <row r="7" spans="1:16" s="296" customFormat="1" ht="36.75" thickBot="1" x14ac:dyDescent="0.3">
      <c r="A7" s="297">
        <v>1</v>
      </c>
      <c r="B7" s="298" t="s">
        <v>1180</v>
      </c>
      <c r="C7" s="299" t="s">
        <v>1181</v>
      </c>
      <c r="D7" s="297">
        <v>1</v>
      </c>
      <c r="E7" s="297">
        <f>13.07*2</f>
        <v>26.14</v>
      </c>
      <c r="F7" s="300">
        <f>E7/30</f>
        <v>0.8713333333333334</v>
      </c>
      <c r="G7" s="300">
        <f>E7/50*2</f>
        <v>1.0456000000000001</v>
      </c>
      <c r="H7" s="300">
        <v>1975.44</v>
      </c>
      <c r="I7" s="300"/>
      <c r="J7" s="300"/>
      <c r="K7" s="301"/>
      <c r="L7" s="648">
        <f>H7*F7*D7</f>
        <v>1721.2667200000001</v>
      </c>
      <c r="M7" s="649"/>
      <c r="N7" s="302">
        <f>L7</f>
        <v>1721.2667200000001</v>
      </c>
    </row>
    <row r="8" spans="1:16" s="296" customFormat="1" ht="24.75" thickBot="1" x14ac:dyDescent="0.3">
      <c r="A8" s="303">
        <v>2</v>
      </c>
      <c r="B8" s="304" t="s">
        <v>1182</v>
      </c>
      <c r="C8" s="305" t="s">
        <v>1183</v>
      </c>
      <c r="D8" s="303">
        <v>2</v>
      </c>
      <c r="E8" s="297">
        <f t="shared" ref="E8:E13" si="0">13.07*2</f>
        <v>26.14</v>
      </c>
      <c r="F8" s="300">
        <f t="shared" ref="F8:F13" si="1">E8/30</f>
        <v>0.8713333333333334</v>
      </c>
      <c r="G8" s="300">
        <f t="shared" ref="G8:G13" si="2">E8/50*2</f>
        <v>1.0456000000000001</v>
      </c>
      <c r="H8" s="300">
        <v>1975.44</v>
      </c>
      <c r="I8" s="306"/>
      <c r="J8" s="306"/>
      <c r="K8" s="307"/>
      <c r="L8" s="648">
        <f t="shared" ref="L8:L13" si="3">H8*F8*D8</f>
        <v>3442.5334400000002</v>
      </c>
      <c r="M8" s="649"/>
      <c r="N8" s="302">
        <f>L8</f>
        <v>3442.5334400000002</v>
      </c>
    </row>
    <row r="9" spans="1:16" s="296" customFormat="1" ht="24.75" thickBot="1" x14ac:dyDescent="0.3">
      <c r="A9" s="297">
        <v>3</v>
      </c>
      <c r="B9" s="308" t="s">
        <v>1184</v>
      </c>
      <c r="C9" s="309" t="s">
        <v>1185</v>
      </c>
      <c r="D9" s="310">
        <v>1</v>
      </c>
      <c r="E9" s="297">
        <f t="shared" si="0"/>
        <v>26.14</v>
      </c>
      <c r="F9" s="300">
        <f t="shared" si="1"/>
        <v>0.8713333333333334</v>
      </c>
      <c r="G9" s="300">
        <f t="shared" si="2"/>
        <v>1.0456000000000001</v>
      </c>
      <c r="H9" s="300">
        <v>1975.44</v>
      </c>
      <c r="I9" s="311"/>
      <c r="J9" s="312"/>
      <c r="K9" s="312"/>
      <c r="L9" s="648">
        <f t="shared" si="3"/>
        <v>1721.2667200000001</v>
      </c>
      <c r="M9" s="649"/>
      <c r="N9" s="313">
        <f>L9</f>
        <v>1721.2667200000001</v>
      </c>
      <c r="P9" s="314" t="s">
        <v>1186</v>
      </c>
    </row>
    <row r="10" spans="1:16" s="296" customFormat="1" ht="36.75" thickBot="1" x14ac:dyDescent="0.3">
      <c r="A10" s="303">
        <v>4</v>
      </c>
      <c r="B10" s="308" t="s">
        <v>1187</v>
      </c>
      <c r="C10" s="309" t="s">
        <v>1188</v>
      </c>
      <c r="D10" s="310">
        <v>2</v>
      </c>
      <c r="E10" s="297">
        <f t="shared" si="0"/>
        <v>26.14</v>
      </c>
      <c r="F10" s="300">
        <f t="shared" si="1"/>
        <v>0.8713333333333334</v>
      </c>
      <c r="G10" s="300">
        <f t="shared" si="2"/>
        <v>1.0456000000000001</v>
      </c>
      <c r="H10" s="300">
        <v>1975.44</v>
      </c>
      <c r="I10" s="311"/>
      <c r="J10" s="312"/>
      <c r="K10" s="312"/>
      <c r="L10" s="648">
        <f t="shared" si="3"/>
        <v>3442.5334400000002</v>
      </c>
      <c r="M10" s="649"/>
      <c r="N10" s="313">
        <f t="shared" ref="N10:N11" si="4">L10</f>
        <v>3442.5334400000002</v>
      </c>
      <c r="P10" s="314"/>
    </row>
    <row r="11" spans="1:16" s="296" customFormat="1" ht="24.75" thickBot="1" x14ac:dyDescent="0.3">
      <c r="A11" s="297">
        <v>5</v>
      </c>
      <c r="B11" s="308" t="s">
        <v>1189</v>
      </c>
      <c r="C11" s="309" t="s">
        <v>1190</v>
      </c>
      <c r="D11" s="310">
        <v>1</v>
      </c>
      <c r="E11" s="297">
        <f t="shared" si="0"/>
        <v>26.14</v>
      </c>
      <c r="F11" s="300">
        <f t="shared" si="1"/>
        <v>0.8713333333333334</v>
      </c>
      <c r="G11" s="300">
        <f t="shared" si="2"/>
        <v>1.0456000000000001</v>
      </c>
      <c r="H11" s="300">
        <v>1975.44</v>
      </c>
      <c r="I11" s="311"/>
      <c r="J11" s="312"/>
      <c r="K11" s="312"/>
      <c r="L11" s="648">
        <f t="shared" si="3"/>
        <v>1721.2667200000001</v>
      </c>
      <c r="M11" s="649"/>
      <c r="N11" s="313">
        <f t="shared" si="4"/>
        <v>1721.2667200000001</v>
      </c>
      <c r="P11" s="314"/>
    </row>
    <row r="12" spans="1:16" s="296" customFormat="1" ht="24.75" thickBot="1" x14ac:dyDescent="0.3">
      <c r="A12" s="315">
        <v>6</v>
      </c>
      <c r="B12" s="316" t="s">
        <v>1191</v>
      </c>
      <c r="C12" s="316" t="s">
        <v>1192</v>
      </c>
      <c r="D12" s="317">
        <v>1</v>
      </c>
      <c r="E12" s="318">
        <f t="shared" si="0"/>
        <v>26.14</v>
      </c>
      <c r="F12" s="319">
        <f t="shared" si="1"/>
        <v>0.8713333333333334</v>
      </c>
      <c r="G12" s="319">
        <f t="shared" si="2"/>
        <v>1.0456000000000001</v>
      </c>
      <c r="H12" s="300">
        <v>1975.44</v>
      </c>
      <c r="I12" s="320"/>
      <c r="J12" s="321"/>
      <c r="K12" s="321"/>
      <c r="L12" s="656">
        <f t="shared" si="3"/>
        <v>1721.2667200000001</v>
      </c>
      <c r="M12" s="657"/>
      <c r="N12" s="322">
        <f>L12</f>
        <v>1721.2667200000001</v>
      </c>
      <c r="P12" s="314" t="s">
        <v>1193</v>
      </c>
    </row>
    <row r="13" spans="1:16" s="296" customFormat="1" ht="22.5" customHeight="1" thickBot="1" x14ac:dyDescent="0.3">
      <c r="A13" s="297">
        <v>7</v>
      </c>
      <c r="B13" s="298" t="s">
        <v>1194</v>
      </c>
      <c r="C13" s="298" t="s">
        <v>1195</v>
      </c>
      <c r="D13" s="310">
        <v>1</v>
      </c>
      <c r="E13" s="297">
        <f t="shared" si="0"/>
        <v>26.14</v>
      </c>
      <c r="F13" s="300">
        <f t="shared" si="1"/>
        <v>0.8713333333333334</v>
      </c>
      <c r="G13" s="300">
        <f t="shared" si="2"/>
        <v>1.0456000000000001</v>
      </c>
      <c r="H13" s="300">
        <v>1975.44</v>
      </c>
      <c r="I13" s="311"/>
      <c r="J13" s="312"/>
      <c r="K13" s="312"/>
      <c r="L13" s="648">
        <f t="shared" si="3"/>
        <v>1721.2667200000001</v>
      </c>
      <c r="M13" s="649"/>
      <c r="N13" s="313">
        <f>L13</f>
        <v>1721.2667200000001</v>
      </c>
    </row>
    <row r="14" spans="1:16" s="296" customFormat="1" ht="15.75" thickBot="1" x14ac:dyDescent="0.3">
      <c r="A14" s="650" t="s">
        <v>1196</v>
      </c>
      <c r="B14" s="651"/>
      <c r="C14" s="651"/>
      <c r="D14" s="651"/>
      <c r="E14" s="651"/>
      <c r="F14" s="651"/>
      <c r="G14" s="651"/>
      <c r="H14" s="651"/>
      <c r="I14" s="651"/>
      <c r="J14" s="651"/>
      <c r="K14" s="651"/>
      <c r="L14" s="651"/>
      <c r="M14" s="658"/>
      <c r="N14" s="313">
        <f>SUM(N7:N13)</f>
        <v>15491.40048</v>
      </c>
    </row>
    <row r="15" spans="1:16" s="296" customFormat="1" ht="24" customHeight="1" thickBot="1" x14ac:dyDescent="0.3">
      <c r="A15" s="659" t="s">
        <v>1197</v>
      </c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60"/>
      <c r="N15" s="661"/>
    </row>
    <row r="16" spans="1:16" s="296" customFormat="1" ht="15.75" thickBot="1" x14ac:dyDescent="0.3">
      <c r="A16" s="662" t="s">
        <v>1198</v>
      </c>
      <c r="B16" s="663"/>
      <c r="C16" s="663"/>
      <c r="D16" s="663"/>
      <c r="E16" s="663"/>
      <c r="F16" s="663"/>
      <c r="G16" s="663"/>
      <c r="H16" s="663"/>
      <c r="I16" s="663"/>
      <c r="J16" s="663"/>
      <c r="K16" s="663"/>
      <c r="L16" s="663"/>
      <c r="M16" s="663"/>
      <c r="N16" s="664"/>
    </row>
    <row r="17" spans="1:14" s="296" customFormat="1" ht="24.75" thickBot="1" x14ac:dyDescent="0.3">
      <c r="A17" s="323">
        <v>8</v>
      </c>
      <c r="B17" s="308" t="s">
        <v>1199</v>
      </c>
      <c r="C17" s="324" t="s">
        <v>1200</v>
      </c>
      <c r="D17" s="310">
        <v>1</v>
      </c>
      <c r="E17" s="325">
        <f>E9</f>
        <v>26.14</v>
      </c>
      <c r="F17" s="325">
        <f t="shared" ref="F17:F21" si="5">E17/50</f>
        <v>0.52280000000000004</v>
      </c>
      <c r="G17" s="326"/>
      <c r="H17" s="325">
        <v>1052.56</v>
      </c>
      <c r="I17" s="327">
        <v>448.2</v>
      </c>
      <c r="J17" s="310">
        <f t="shared" ref="J17:J21" si="6">I17*113%</f>
        <v>506.46599999999995</v>
      </c>
      <c r="K17" s="310">
        <f t="shared" ref="K17:K19" si="7">I17*60%</f>
        <v>268.91999999999996</v>
      </c>
      <c r="L17" s="648">
        <f t="shared" ref="L17:L21" si="8">(K17+J17+I17+H17)*F17</f>
        <v>1189.9691287999999</v>
      </c>
      <c r="M17" s="649"/>
      <c r="N17" s="313">
        <f t="shared" ref="N17:N21" si="9">L17</f>
        <v>1189.9691287999999</v>
      </c>
    </row>
    <row r="18" spans="1:14" s="296" customFormat="1" ht="24.75" thickBot="1" x14ac:dyDescent="0.3">
      <c r="A18" s="323">
        <v>9</v>
      </c>
      <c r="B18" s="308" t="s">
        <v>1201</v>
      </c>
      <c r="C18" s="324" t="s">
        <v>1202</v>
      </c>
      <c r="D18" s="310">
        <v>1</v>
      </c>
      <c r="E18" s="325">
        <f>E10</f>
        <v>26.14</v>
      </c>
      <c r="F18" s="325">
        <f t="shared" si="5"/>
        <v>0.52280000000000004</v>
      </c>
      <c r="G18" s="326"/>
      <c r="H18" s="325">
        <v>1208.48</v>
      </c>
      <c r="I18" s="327">
        <v>515.1</v>
      </c>
      <c r="J18" s="310">
        <f t="shared" si="6"/>
        <v>582.06299999999999</v>
      </c>
      <c r="K18" s="310">
        <f t="shared" si="7"/>
        <v>309.06</v>
      </c>
      <c r="L18" s="648">
        <f t="shared" si="8"/>
        <v>1366.9667284000002</v>
      </c>
      <c r="M18" s="649"/>
      <c r="N18" s="313">
        <f t="shared" si="9"/>
        <v>1366.9667284000002</v>
      </c>
    </row>
    <row r="19" spans="1:14" s="296" customFormat="1" ht="24.75" thickBot="1" x14ac:dyDescent="0.3">
      <c r="A19" s="323">
        <v>10</v>
      </c>
      <c r="B19" s="308" t="s">
        <v>1203</v>
      </c>
      <c r="C19" s="324" t="s">
        <v>1204</v>
      </c>
      <c r="D19" s="310">
        <v>1</v>
      </c>
      <c r="E19" s="325">
        <f>E11</f>
        <v>26.14</v>
      </c>
      <c r="F19" s="325">
        <f t="shared" si="5"/>
        <v>0.52280000000000004</v>
      </c>
      <c r="G19" s="326"/>
      <c r="H19" s="325">
        <v>1823.54</v>
      </c>
      <c r="I19" s="327">
        <v>515.1</v>
      </c>
      <c r="J19" s="310">
        <f t="shared" si="6"/>
        <v>582.06299999999999</v>
      </c>
      <c r="K19" s="310">
        <f t="shared" si="7"/>
        <v>309.06</v>
      </c>
      <c r="L19" s="648">
        <f t="shared" si="8"/>
        <v>1688.5200964000001</v>
      </c>
      <c r="M19" s="649"/>
      <c r="N19" s="313">
        <f t="shared" si="9"/>
        <v>1688.5200964000001</v>
      </c>
    </row>
    <row r="20" spans="1:14" s="296" customFormat="1" ht="24.75" thickBot="1" x14ac:dyDescent="0.3">
      <c r="A20" s="323">
        <v>11</v>
      </c>
      <c r="B20" s="308" t="s">
        <v>1205</v>
      </c>
      <c r="C20" s="324" t="s">
        <v>1206</v>
      </c>
      <c r="D20" s="310">
        <v>1</v>
      </c>
      <c r="E20" s="325">
        <f>E12</f>
        <v>26.14</v>
      </c>
      <c r="F20" s="325">
        <f t="shared" si="5"/>
        <v>0.52280000000000004</v>
      </c>
      <c r="G20" s="326"/>
      <c r="H20" s="325">
        <v>2017.38</v>
      </c>
      <c r="I20" s="327">
        <v>685.68</v>
      </c>
      <c r="J20" s="310">
        <f t="shared" si="6"/>
        <v>774.81839999999988</v>
      </c>
      <c r="K20" s="310">
        <f>I20*60%</f>
        <v>411.40799999999996</v>
      </c>
      <c r="L20" s="648">
        <f t="shared" si="8"/>
        <v>2033.3189299200001</v>
      </c>
      <c r="M20" s="649"/>
      <c r="N20" s="313">
        <f t="shared" si="9"/>
        <v>2033.3189299200001</v>
      </c>
    </row>
    <row r="21" spans="1:14" s="296" customFormat="1" ht="24.75" thickBot="1" x14ac:dyDescent="0.3">
      <c r="A21" s="323">
        <v>12</v>
      </c>
      <c r="B21" s="308" t="s">
        <v>1207</v>
      </c>
      <c r="C21" s="324" t="s">
        <v>1208</v>
      </c>
      <c r="D21" s="310">
        <v>1</v>
      </c>
      <c r="E21" s="325">
        <f>E13</f>
        <v>26.14</v>
      </c>
      <c r="F21" s="325">
        <f t="shared" si="5"/>
        <v>0.52280000000000004</v>
      </c>
      <c r="G21" s="326"/>
      <c r="H21" s="325">
        <v>2444.75</v>
      </c>
      <c r="I21" s="327">
        <v>642.20000000000005</v>
      </c>
      <c r="J21" s="310">
        <f t="shared" si="6"/>
        <v>725.68600000000004</v>
      </c>
      <c r="K21" s="310">
        <f>I21*60%</f>
        <v>385.32</v>
      </c>
      <c r="L21" s="648">
        <f t="shared" si="8"/>
        <v>2194.6913968000003</v>
      </c>
      <c r="M21" s="649"/>
      <c r="N21" s="313">
        <f t="shared" si="9"/>
        <v>2194.6913968000003</v>
      </c>
    </row>
    <row r="22" spans="1:14" s="296" customFormat="1" ht="15.75" thickBot="1" x14ac:dyDescent="0.3">
      <c r="A22" s="650" t="s">
        <v>1209</v>
      </c>
      <c r="B22" s="651"/>
      <c r="C22" s="652"/>
      <c r="D22" s="653"/>
      <c r="E22" s="654"/>
      <c r="F22" s="654"/>
      <c r="G22" s="654"/>
      <c r="H22" s="654"/>
      <c r="I22" s="654"/>
      <c r="J22" s="654"/>
      <c r="K22" s="654"/>
      <c r="L22" s="654"/>
      <c r="M22" s="655"/>
      <c r="N22" s="328">
        <f>SUM(N17:N21)</f>
        <v>8473.4662803200008</v>
      </c>
    </row>
    <row r="23" spans="1:14" s="296" customFormat="1" ht="15.75" customHeight="1" thickBot="1" x14ac:dyDescent="0.3">
      <c r="A23" s="644" t="s">
        <v>1215</v>
      </c>
      <c r="B23" s="645"/>
      <c r="C23" s="645"/>
      <c r="D23" s="645"/>
      <c r="E23" s="645"/>
      <c r="F23" s="645"/>
      <c r="G23" s="645"/>
      <c r="H23" s="645"/>
      <c r="I23" s="645"/>
      <c r="J23" s="645"/>
      <c r="K23" s="645"/>
      <c r="L23" s="645"/>
      <c r="M23" s="646"/>
      <c r="N23" s="329">
        <f>N14+N22</f>
        <v>23964.866760320001</v>
      </c>
    </row>
    <row r="25" spans="1:14" ht="17.25" customHeight="1" x14ac:dyDescent="0.25">
      <c r="A25" s="647" t="s">
        <v>1159</v>
      </c>
      <c r="B25" s="647"/>
      <c r="C25" s="647"/>
      <c r="D25" s="647"/>
      <c r="E25" s="330" t="s">
        <v>1160</v>
      </c>
      <c r="F25" s="331"/>
    </row>
    <row r="26" spans="1:14" x14ac:dyDescent="0.25">
      <c r="A26" s="332"/>
      <c r="B26" s="333"/>
      <c r="C26" s="334"/>
      <c r="D26" s="333"/>
      <c r="E26" s="330"/>
      <c r="F26" s="331"/>
    </row>
    <row r="27" spans="1:14" x14ac:dyDescent="0.25">
      <c r="A27" s="334"/>
      <c r="B27" s="332"/>
      <c r="C27" s="333"/>
      <c r="D27" s="333"/>
      <c r="E27" s="330"/>
      <c r="F27" s="331"/>
    </row>
    <row r="28" spans="1:14" ht="16.5" customHeight="1" x14ac:dyDescent="0.25">
      <c r="A28" s="647" t="s">
        <v>1161</v>
      </c>
      <c r="B28" s="647"/>
      <c r="C28" s="647"/>
      <c r="D28" s="647"/>
      <c r="E28" s="330" t="s">
        <v>1211</v>
      </c>
      <c r="F28" s="331"/>
    </row>
  </sheetData>
  <mergeCells count="29">
    <mergeCell ref="A1:N1"/>
    <mergeCell ref="A2:N2"/>
    <mergeCell ref="A3:N3"/>
    <mergeCell ref="A4:A5"/>
    <mergeCell ref="B4:B5"/>
    <mergeCell ref="C4:C5"/>
    <mergeCell ref="D4:N4"/>
    <mergeCell ref="L5:M5"/>
    <mergeCell ref="L17:M17"/>
    <mergeCell ref="A6:N6"/>
    <mergeCell ref="L7:M7"/>
    <mergeCell ref="L8:M8"/>
    <mergeCell ref="L9:M9"/>
    <mergeCell ref="L10:M10"/>
    <mergeCell ref="L11:M11"/>
    <mergeCell ref="L12:M12"/>
    <mergeCell ref="L13:M13"/>
    <mergeCell ref="A14:M14"/>
    <mergeCell ref="A15:N15"/>
    <mergeCell ref="A16:N16"/>
    <mergeCell ref="A23:M23"/>
    <mergeCell ref="A25:D25"/>
    <mergeCell ref="A28:D28"/>
    <mergeCell ref="L18:M18"/>
    <mergeCell ref="L19:M19"/>
    <mergeCell ref="L20:M20"/>
    <mergeCell ref="L21:M21"/>
    <mergeCell ref="A22:C22"/>
    <mergeCell ref="D22:M2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11218-9A46-414D-A1E2-A59DCBA32B49}">
  <dimension ref="A1:P28"/>
  <sheetViews>
    <sheetView zoomScale="130" zoomScaleNormal="130" workbookViewId="0">
      <selection activeCell="I9" sqref="I9"/>
    </sheetView>
  </sheetViews>
  <sheetFormatPr defaultRowHeight="15" x14ac:dyDescent="0.25"/>
  <cols>
    <col min="1" max="1" width="9.140625" style="292"/>
    <col min="2" max="2" width="15.140625" style="292" customWidth="1"/>
    <col min="3" max="3" width="27" style="292" customWidth="1"/>
    <col min="4" max="4" width="9.140625" style="292"/>
    <col min="5" max="5" width="10.28515625" style="292" customWidth="1"/>
    <col min="6" max="7" width="10" style="292" bestFit="1" customWidth="1"/>
    <col min="8" max="8" width="9.5703125" style="292" customWidth="1"/>
    <col min="9" max="9" width="9.140625" style="292"/>
    <col min="10" max="10" width="9.42578125" style="292" customWidth="1"/>
    <col min="11" max="11" width="11" style="292" customWidth="1"/>
    <col min="12" max="12" width="8.28515625" style="292" customWidth="1"/>
    <col min="13" max="13" width="6.42578125" style="292" customWidth="1"/>
    <col min="14" max="14" width="12.5703125" style="292" customWidth="1"/>
    <col min="15" max="17" width="9.140625" style="292"/>
    <col min="18" max="18" width="10.85546875" style="292" customWidth="1"/>
    <col min="19" max="16384" width="9.140625" style="292"/>
  </cols>
  <sheetData>
    <row r="1" spans="1:16" ht="15.75" x14ac:dyDescent="0.25">
      <c r="A1" s="668" t="s">
        <v>1216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</row>
    <row r="2" spans="1:16" x14ac:dyDescent="0.25">
      <c r="A2" s="669" t="s">
        <v>1217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</row>
    <row r="3" spans="1:16" ht="24.75" customHeight="1" thickBot="1" x14ac:dyDescent="0.3">
      <c r="A3" s="670" t="s">
        <v>1223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</row>
    <row r="4" spans="1:16" ht="15.75" thickBot="1" x14ac:dyDescent="0.3">
      <c r="A4" s="671" t="s">
        <v>1165</v>
      </c>
      <c r="B4" s="673" t="s">
        <v>1166</v>
      </c>
      <c r="C4" s="673" t="s">
        <v>1167</v>
      </c>
      <c r="D4" s="675" t="s">
        <v>1218</v>
      </c>
      <c r="E4" s="676"/>
      <c r="F4" s="676"/>
      <c r="G4" s="676"/>
      <c r="H4" s="676"/>
      <c r="I4" s="676"/>
      <c r="J4" s="676"/>
      <c r="K4" s="676"/>
      <c r="L4" s="676"/>
      <c r="M4" s="676"/>
      <c r="N4" s="677"/>
    </row>
    <row r="5" spans="1:16" ht="72.75" thickBot="1" x14ac:dyDescent="0.3">
      <c r="A5" s="672"/>
      <c r="B5" s="674"/>
      <c r="C5" s="674"/>
      <c r="D5" s="295" t="s">
        <v>1169</v>
      </c>
      <c r="E5" s="295" t="s">
        <v>1170</v>
      </c>
      <c r="F5" s="295" t="s">
        <v>1171</v>
      </c>
      <c r="G5" s="295" t="s">
        <v>1172</v>
      </c>
      <c r="H5" s="295" t="s">
        <v>1173</v>
      </c>
      <c r="I5" s="295" t="s">
        <v>1174</v>
      </c>
      <c r="J5" s="295" t="s">
        <v>1175</v>
      </c>
      <c r="K5" s="295" t="s">
        <v>1176</v>
      </c>
      <c r="L5" s="675" t="s">
        <v>1177</v>
      </c>
      <c r="M5" s="678"/>
      <c r="N5" s="294" t="s">
        <v>1178</v>
      </c>
    </row>
    <row r="6" spans="1:16" s="296" customFormat="1" ht="30" customHeight="1" thickBot="1" x14ac:dyDescent="0.3">
      <c r="A6" s="665" t="s">
        <v>1179</v>
      </c>
      <c r="B6" s="666"/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  <c r="N6" s="667"/>
    </row>
    <row r="7" spans="1:16" s="296" customFormat="1" ht="36.75" thickBot="1" x14ac:dyDescent="0.3">
      <c r="A7" s="297">
        <v>1</v>
      </c>
      <c r="B7" s="298" t="s">
        <v>1180</v>
      </c>
      <c r="C7" s="299" t="s">
        <v>1181</v>
      </c>
      <c r="D7" s="297">
        <v>1</v>
      </c>
      <c r="E7" s="297">
        <f>31.81*2</f>
        <v>63.62</v>
      </c>
      <c r="F7" s="300">
        <f>E7/30</f>
        <v>2.1206666666666667</v>
      </c>
      <c r="G7" s="300">
        <f>E7/50*2</f>
        <v>2.5448</v>
      </c>
      <c r="H7" s="300">
        <v>1975.44</v>
      </c>
      <c r="I7" s="300"/>
      <c r="J7" s="300"/>
      <c r="K7" s="301"/>
      <c r="L7" s="648">
        <f>H7*F7*D7</f>
        <v>4189.2497600000006</v>
      </c>
      <c r="M7" s="649"/>
      <c r="N7" s="302">
        <f>L7</f>
        <v>4189.2497600000006</v>
      </c>
    </row>
    <row r="8" spans="1:16" s="296" customFormat="1" ht="24.75" thickBot="1" x14ac:dyDescent="0.3">
      <c r="A8" s="303">
        <v>2</v>
      </c>
      <c r="B8" s="304" t="s">
        <v>1182</v>
      </c>
      <c r="C8" s="305" t="s">
        <v>1183</v>
      </c>
      <c r="D8" s="303">
        <v>2</v>
      </c>
      <c r="E8" s="297">
        <f t="shared" ref="E8:E13" si="0">31.81*2</f>
        <v>63.62</v>
      </c>
      <c r="F8" s="300">
        <f t="shared" ref="F8:F13" si="1">E8/30</f>
        <v>2.1206666666666667</v>
      </c>
      <c r="G8" s="300">
        <f t="shared" ref="G8:G13" si="2">E8/50*2</f>
        <v>2.5448</v>
      </c>
      <c r="H8" s="300">
        <v>1975.44</v>
      </c>
      <c r="I8" s="306"/>
      <c r="J8" s="306"/>
      <c r="K8" s="307"/>
      <c r="L8" s="648">
        <f t="shared" ref="L8:L13" si="3">H8*F8*D8</f>
        <v>8378.4995200000012</v>
      </c>
      <c r="M8" s="649"/>
      <c r="N8" s="302">
        <f>L8</f>
        <v>8378.4995200000012</v>
      </c>
    </row>
    <row r="9" spans="1:16" s="296" customFormat="1" ht="24.75" thickBot="1" x14ac:dyDescent="0.3">
      <c r="A9" s="297">
        <v>3</v>
      </c>
      <c r="B9" s="308" t="s">
        <v>1184</v>
      </c>
      <c r="C9" s="309" t="s">
        <v>1185</v>
      </c>
      <c r="D9" s="310">
        <v>1</v>
      </c>
      <c r="E9" s="297">
        <f t="shared" si="0"/>
        <v>63.62</v>
      </c>
      <c r="F9" s="300">
        <f t="shared" si="1"/>
        <v>2.1206666666666667</v>
      </c>
      <c r="G9" s="300">
        <f>E9/50*2</f>
        <v>2.5448</v>
      </c>
      <c r="H9" s="300">
        <v>1975.44</v>
      </c>
      <c r="I9" s="311"/>
      <c r="J9" s="312"/>
      <c r="K9" s="312"/>
      <c r="L9" s="648">
        <f t="shared" si="3"/>
        <v>4189.2497600000006</v>
      </c>
      <c r="M9" s="649"/>
      <c r="N9" s="313">
        <f>L9</f>
        <v>4189.2497600000006</v>
      </c>
      <c r="P9" s="314" t="s">
        <v>1186</v>
      </c>
    </row>
    <row r="10" spans="1:16" s="296" customFormat="1" ht="36.75" thickBot="1" x14ac:dyDescent="0.3">
      <c r="A10" s="303">
        <v>4</v>
      </c>
      <c r="B10" s="308" t="s">
        <v>1187</v>
      </c>
      <c r="C10" s="309" t="s">
        <v>1188</v>
      </c>
      <c r="D10" s="310">
        <v>2</v>
      </c>
      <c r="E10" s="297">
        <f t="shared" si="0"/>
        <v>63.62</v>
      </c>
      <c r="F10" s="300">
        <f t="shared" si="1"/>
        <v>2.1206666666666667</v>
      </c>
      <c r="G10" s="300">
        <f t="shared" si="2"/>
        <v>2.5448</v>
      </c>
      <c r="H10" s="300">
        <v>1975.44</v>
      </c>
      <c r="I10" s="311"/>
      <c r="J10" s="312"/>
      <c r="K10" s="312"/>
      <c r="L10" s="648">
        <f t="shared" si="3"/>
        <v>8378.4995200000012</v>
      </c>
      <c r="M10" s="649"/>
      <c r="N10" s="313">
        <f t="shared" ref="N10:N11" si="4">L10</f>
        <v>8378.4995200000012</v>
      </c>
      <c r="P10" s="314"/>
    </row>
    <row r="11" spans="1:16" s="296" customFormat="1" ht="24.75" thickBot="1" x14ac:dyDescent="0.3">
      <c r="A11" s="297">
        <v>5</v>
      </c>
      <c r="B11" s="308" t="s">
        <v>1189</v>
      </c>
      <c r="C11" s="309" t="s">
        <v>1190</v>
      </c>
      <c r="D11" s="310">
        <v>1</v>
      </c>
      <c r="E11" s="297">
        <f t="shared" si="0"/>
        <v>63.62</v>
      </c>
      <c r="F11" s="300">
        <f t="shared" si="1"/>
        <v>2.1206666666666667</v>
      </c>
      <c r="G11" s="300">
        <f t="shared" si="2"/>
        <v>2.5448</v>
      </c>
      <c r="H11" s="300">
        <v>1975.44</v>
      </c>
      <c r="I11" s="311"/>
      <c r="J11" s="312"/>
      <c r="K11" s="312"/>
      <c r="L11" s="648">
        <f t="shared" si="3"/>
        <v>4189.2497600000006</v>
      </c>
      <c r="M11" s="649"/>
      <c r="N11" s="313">
        <f t="shared" si="4"/>
        <v>4189.2497600000006</v>
      </c>
      <c r="P11" s="314"/>
    </row>
    <row r="12" spans="1:16" s="296" customFormat="1" ht="24.75" thickBot="1" x14ac:dyDescent="0.3">
      <c r="A12" s="315">
        <v>6</v>
      </c>
      <c r="B12" s="316" t="s">
        <v>1191</v>
      </c>
      <c r="C12" s="316" t="s">
        <v>1192</v>
      </c>
      <c r="D12" s="317">
        <v>1</v>
      </c>
      <c r="E12" s="297">
        <f t="shared" si="0"/>
        <v>63.62</v>
      </c>
      <c r="F12" s="319">
        <f t="shared" si="1"/>
        <v>2.1206666666666667</v>
      </c>
      <c r="G12" s="319">
        <f t="shared" si="2"/>
        <v>2.5448</v>
      </c>
      <c r="H12" s="300">
        <v>1975.44</v>
      </c>
      <c r="I12" s="320"/>
      <c r="J12" s="321"/>
      <c r="K12" s="321"/>
      <c r="L12" s="656">
        <f t="shared" si="3"/>
        <v>4189.2497600000006</v>
      </c>
      <c r="M12" s="657"/>
      <c r="N12" s="322">
        <f>L12</f>
        <v>4189.2497600000006</v>
      </c>
      <c r="P12" s="314" t="s">
        <v>1193</v>
      </c>
    </row>
    <row r="13" spans="1:16" s="296" customFormat="1" ht="22.5" customHeight="1" thickBot="1" x14ac:dyDescent="0.3">
      <c r="A13" s="297">
        <v>7</v>
      </c>
      <c r="B13" s="298" t="s">
        <v>1194</v>
      </c>
      <c r="C13" s="298" t="s">
        <v>1195</v>
      </c>
      <c r="D13" s="310">
        <v>1</v>
      </c>
      <c r="E13" s="297">
        <f t="shared" si="0"/>
        <v>63.62</v>
      </c>
      <c r="F13" s="300">
        <f t="shared" si="1"/>
        <v>2.1206666666666667</v>
      </c>
      <c r="G13" s="300">
        <f t="shared" si="2"/>
        <v>2.5448</v>
      </c>
      <c r="H13" s="300">
        <v>1975.44</v>
      </c>
      <c r="I13" s="311"/>
      <c r="J13" s="312"/>
      <c r="K13" s="312"/>
      <c r="L13" s="648">
        <f t="shared" si="3"/>
        <v>4189.2497600000006</v>
      </c>
      <c r="M13" s="649"/>
      <c r="N13" s="313">
        <f>L13</f>
        <v>4189.2497600000006</v>
      </c>
    </row>
    <row r="14" spans="1:16" s="296" customFormat="1" ht="15.75" thickBot="1" x14ac:dyDescent="0.3">
      <c r="A14" s="650" t="s">
        <v>1196</v>
      </c>
      <c r="B14" s="651"/>
      <c r="C14" s="651"/>
      <c r="D14" s="651"/>
      <c r="E14" s="651"/>
      <c r="F14" s="651"/>
      <c r="G14" s="651"/>
      <c r="H14" s="651"/>
      <c r="I14" s="651"/>
      <c r="J14" s="651"/>
      <c r="K14" s="651"/>
      <c r="L14" s="651"/>
      <c r="M14" s="658"/>
      <c r="N14" s="313">
        <f>SUM(N7:N13)</f>
        <v>37703.247840000004</v>
      </c>
    </row>
    <row r="15" spans="1:16" s="296" customFormat="1" ht="24" customHeight="1" thickBot="1" x14ac:dyDescent="0.3">
      <c r="A15" s="659" t="s">
        <v>1197</v>
      </c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60"/>
      <c r="N15" s="661"/>
    </row>
    <row r="16" spans="1:16" s="296" customFormat="1" ht="15.75" thickBot="1" x14ac:dyDescent="0.3">
      <c r="A16" s="662" t="s">
        <v>1198</v>
      </c>
      <c r="B16" s="663"/>
      <c r="C16" s="663"/>
      <c r="D16" s="663"/>
      <c r="E16" s="663"/>
      <c r="F16" s="663"/>
      <c r="G16" s="663"/>
      <c r="H16" s="663"/>
      <c r="I16" s="663"/>
      <c r="J16" s="663"/>
      <c r="K16" s="663"/>
      <c r="L16" s="663"/>
      <c r="M16" s="663"/>
      <c r="N16" s="664"/>
    </row>
    <row r="17" spans="1:14" s="296" customFormat="1" ht="24.75" thickBot="1" x14ac:dyDescent="0.3">
      <c r="A17" s="323">
        <v>8</v>
      </c>
      <c r="B17" s="308" t="s">
        <v>1199</v>
      </c>
      <c r="C17" s="324" t="s">
        <v>1200</v>
      </c>
      <c r="D17" s="310">
        <v>1</v>
      </c>
      <c r="E17" s="325">
        <f>E9</f>
        <v>63.62</v>
      </c>
      <c r="F17" s="325">
        <f t="shared" ref="F17:F21" si="5">E17/50</f>
        <v>1.2724</v>
      </c>
      <c r="G17" s="326"/>
      <c r="H17" s="325">
        <v>1052.56</v>
      </c>
      <c r="I17" s="327">
        <v>448.2</v>
      </c>
      <c r="J17" s="310">
        <f t="shared" ref="J17:J21" si="6">I17*113%</f>
        <v>506.46599999999995</v>
      </c>
      <c r="K17" s="310">
        <f t="shared" ref="K17:K19" si="7">I17*60%</f>
        <v>268.91999999999996</v>
      </c>
      <c r="L17" s="648">
        <f t="shared" ref="L17:L21" si="8">(K17+J17+I17+H17)*F17</f>
        <v>2896.1681703999998</v>
      </c>
      <c r="M17" s="649"/>
      <c r="N17" s="313">
        <f t="shared" ref="N17:N21" si="9">L17</f>
        <v>2896.1681703999998</v>
      </c>
    </row>
    <row r="18" spans="1:14" s="296" customFormat="1" ht="24.75" thickBot="1" x14ac:dyDescent="0.3">
      <c r="A18" s="323">
        <v>9</v>
      </c>
      <c r="B18" s="308" t="s">
        <v>1201</v>
      </c>
      <c r="C18" s="324" t="s">
        <v>1202</v>
      </c>
      <c r="D18" s="310">
        <v>1</v>
      </c>
      <c r="E18" s="325">
        <f>E10</f>
        <v>63.62</v>
      </c>
      <c r="F18" s="325">
        <f t="shared" si="5"/>
        <v>1.2724</v>
      </c>
      <c r="G18" s="326"/>
      <c r="H18" s="325">
        <v>1208.48</v>
      </c>
      <c r="I18" s="327">
        <v>515.1</v>
      </c>
      <c r="J18" s="310">
        <f t="shared" si="6"/>
        <v>582.06299999999999</v>
      </c>
      <c r="K18" s="310">
        <f t="shared" si="7"/>
        <v>309.06</v>
      </c>
      <c r="L18" s="648">
        <f t="shared" si="8"/>
        <v>3326.9480972000001</v>
      </c>
      <c r="M18" s="649"/>
      <c r="N18" s="313">
        <f t="shared" si="9"/>
        <v>3326.9480972000001</v>
      </c>
    </row>
    <row r="19" spans="1:14" s="296" customFormat="1" ht="24.75" thickBot="1" x14ac:dyDescent="0.3">
      <c r="A19" s="323">
        <v>10</v>
      </c>
      <c r="B19" s="308" t="s">
        <v>1203</v>
      </c>
      <c r="C19" s="324" t="s">
        <v>1204</v>
      </c>
      <c r="D19" s="310">
        <v>1</v>
      </c>
      <c r="E19" s="325">
        <f>E11</f>
        <v>63.62</v>
      </c>
      <c r="F19" s="325">
        <f t="shared" si="5"/>
        <v>1.2724</v>
      </c>
      <c r="G19" s="326"/>
      <c r="H19" s="325">
        <v>1823.54</v>
      </c>
      <c r="I19" s="327">
        <v>515.1</v>
      </c>
      <c r="J19" s="310">
        <f t="shared" si="6"/>
        <v>582.06299999999999</v>
      </c>
      <c r="K19" s="310">
        <f t="shared" si="7"/>
        <v>309.06</v>
      </c>
      <c r="L19" s="648">
        <f t="shared" si="8"/>
        <v>4109.5504412</v>
      </c>
      <c r="M19" s="649"/>
      <c r="N19" s="313">
        <f t="shared" si="9"/>
        <v>4109.5504412</v>
      </c>
    </row>
    <row r="20" spans="1:14" s="296" customFormat="1" ht="24.75" thickBot="1" x14ac:dyDescent="0.3">
      <c r="A20" s="323">
        <v>11</v>
      </c>
      <c r="B20" s="308" t="s">
        <v>1205</v>
      </c>
      <c r="C20" s="324" t="s">
        <v>1206</v>
      </c>
      <c r="D20" s="310">
        <v>1</v>
      </c>
      <c r="E20" s="325">
        <f>E12</f>
        <v>63.62</v>
      </c>
      <c r="F20" s="325">
        <f t="shared" si="5"/>
        <v>1.2724</v>
      </c>
      <c r="G20" s="326"/>
      <c r="H20" s="325">
        <v>2017.38</v>
      </c>
      <c r="I20" s="327">
        <v>685.68</v>
      </c>
      <c r="J20" s="310">
        <f t="shared" si="6"/>
        <v>774.81839999999988</v>
      </c>
      <c r="K20" s="310">
        <f>I20*60%</f>
        <v>411.40799999999996</v>
      </c>
      <c r="L20" s="648">
        <f t="shared" si="8"/>
        <v>4948.7280153599995</v>
      </c>
      <c r="M20" s="649"/>
      <c r="N20" s="313">
        <f t="shared" si="9"/>
        <v>4948.7280153599995</v>
      </c>
    </row>
    <row r="21" spans="1:14" s="296" customFormat="1" ht="24.75" thickBot="1" x14ac:dyDescent="0.3">
      <c r="A21" s="323">
        <v>12</v>
      </c>
      <c r="B21" s="308" t="s">
        <v>1207</v>
      </c>
      <c r="C21" s="324" t="s">
        <v>1208</v>
      </c>
      <c r="D21" s="310">
        <v>1</v>
      </c>
      <c r="E21" s="325">
        <f>E13</f>
        <v>63.62</v>
      </c>
      <c r="F21" s="325">
        <f t="shared" si="5"/>
        <v>1.2724</v>
      </c>
      <c r="G21" s="326"/>
      <c r="H21" s="325">
        <v>2444.75</v>
      </c>
      <c r="I21" s="327">
        <v>642.20000000000005</v>
      </c>
      <c r="J21" s="310">
        <f t="shared" si="6"/>
        <v>725.68600000000004</v>
      </c>
      <c r="K21" s="310">
        <f>I21*60%</f>
        <v>385.32</v>
      </c>
      <c r="L21" s="648">
        <f t="shared" si="8"/>
        <v>5341.4792144000003</v>
      </c>
      <c r="M21" s="649"/>
      <c r="N21" s="313">
        <f t="shared" si="9"/>
        <v>5341.4792144000003</v>
      </c>
    </row>
    <row r="22" spans="1:14" s="296" customFormat="1" ht="15.75" thickBot="1" x14ac:dyDescent="0.3">
      <c r="A22" s="650" t="s">
        <v>1209</v>
      </c>
      <c r="B22" s="651"/>
      <c r="C22" s="652"/>
      <c r="D22" s="653"/>
      <c r="E22" s="654"/>
      <c r="F22" s="654"/>
      <c r="G22" s="654"/>
      <c r="H22" s="654"/>
      <c r="I22" s="654"/>
      <c r="J22" s="654"/>
      <c r="K22" s="654"/>
      <c r="L22" s="654"/>
      <c r="M22" s="655"/>
      <c r="N22" s="328">
        <f>SUM(N17:N21)</f>
        <v>20622.873938559998</v>
      </c>
    </row>
    <row r="23" spans="1:14" s="296" customFormat="1" ht="15.75" customHeight="1" thickBot="1" x14ac:dyDescent="0.3">
      <c r="A23" s="644" t="s">
        <v>1219</v>
      </c>
      <c r="B23" s="645"/>
      <c r="C23" s="645"/>
      <c r="D23" s="645"/>
      <c r="E23" s="645"/>
      <c r="F23" s="645"/>
      <c r="G23" s="645"/>
      <c r="H23" s="645"/>
      <c r="I23" s="645"/>
      <c r="J23" s="645"/>
      <c r="K23" s="645"/>
      <c r="L23" s="645"/>
      <c r="M23" s="646"/>
      <c r="N23" s="329">
        <f>N14+N22</f>
        <v>58326.121778560002</v>
      </c>
    </row>
    <row r="25" spans="1:14" ht="17.25" customHeight="1" x14ac:dyDescent="0.25">
      <c r="A25" s="647" t="s">
        <v>1159</v>
      </c>
      <c r="B25" s="647"/>
      <c r="C25" s="647"/>
      <c r="D25" s="647"/>
      <c r="E25" s="330" t="s">
        <v>1160</v>
      </c>
      <c r="F25" s="331"/>
    </row>
    <row r="26" spans="1:14" x14ac:dyDescent="0.25">
      <c r="A26" s="332"/>
      <c r="B26" s="333"/>
      <c r="C26" s="334"/>
      <c r="D26" s="333"/>
      <c r="E26" s="330"/>
      <c r="F26" s="331"/>
    </row>
    <row r="27" spans="1:14" x14ac:dyDescent="0.25">
      <c r="A27" s="334"/>
      <c r="B27" s="332"/>
      <c r="C27" s="333"/>
      <c r="D27" s="333"/>
      <c r="E27" s="330"/>
      <c r="F27" s="331"/>
    </row>
    <row r="28" spans="1:14" ht="16.5" customHeight="1" x14ac:dyDescent="0.25">
      <c r="A28" s="647" t="s">
        <v>1161</v>
      </c>
      <c r="B28" s="647"/>
      <c r="C28" s="647"/>
      <c r="D28" s="647"/>
      <c r="E28" s="330" t="s">
        <v>1211</v>
      </c>
      <c r="F28" s="331"/>
    </row>
  </sheetData>
  <mergeCells count="29">
    <mergeCell ref="A1:N1"/>
    <mergeCell ref="A2:N2"/>
    <mergeCell ref="A3:N3"/>
    <mergeCell ref="A4:A5"/>
    <mergeCell ref="B4:B5"/>
    <mergeCell ref="C4:C5"/>
    <mergeCell ref="D4:N4"/>
    <mergeCell ref="L5:M5"/>
    <mergeCell ref="L17:M17"/>
    <mergeCell ref="A6:N6"/>
    <mergeCell ref="L7:M7"/>
    <mergeCell ref="L8:M8"/>
    <mergeCell ref="L9:M9"/>
    <mergeCell ref="L10:M10"/>
    <mergeCell ref="L11:M11"/>
    <mergeCell ref="L12:M12"/>
    <mergeCell ref="L13:M13"/>
    <mergeCell ref="A14:M14"/>
    <mergeCell ref="A15:N15"/>
    <mergeCell ref="A16:N16"/>
    <mergeCell ref="A23:M23"/>
    <mergeCell ref="A25:D25"/>
    <mergeCell ref="A28:D28"/>
    <mergeCell ref="L18:M18"/>
    <mergeCell ref="L19:M19"/>
    <mergeCell ref="L20:M20"/>
    <mergeCell ref="L21:M21"/>
    <mergeCell ref="A22:C22"/>
    <mergeCell ref="D22:M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F638-B589-4903-80E2-4DCD93BD01AD}">
  <dimension ref="A1:P28"/>
  <sheetViews>
    <sheetView topLeftCell="A7" zoomScale="115" zoomScaleNormal="115" workbookViewId="0">
      <selection activeCell="A6" sqref="A6:N6"/>
    </sheetView>
  </sheetViews>
  <sheetFormatPr defaultRowHeight="15" x14ac:dyDescent="0.25"/>
  <cols>
    <col min="1" max="1" width="9.140625" style="292"/>
    <col min="2" max="2" width="15.140625" style="292" customWidth="1"/>
    <col min="3" max="3" width="27" style="292" customWidth="1"/>
    <col min="4" max="4" width="9.140625" style="292"/>
    <col min="5" max="5" width="10.28515625" style="292" customWidth="1"/>
    <col min="6" max="7" width="10" style="292" bestFit="1" customWidth="1"/>
    <col min="8" max="8" width="9.5703125" style="292" customWidth="1"/>
    <col min="9" max="9" width="9.140625" style="292"/>
    <col min="10" max="10" width="9.42578125" style="292" customWidth="1"/>
    <col min="11" max="11" width="11" style="292" customWidth="1"/>
    <col min="12" max="12" width="8.28515625" style="292" customWidth="1"/>
    <col min="13" max="13" width="6.42578125" style="292" customWidth="1"/>
    <col min="14" max="14" width="12.5703125" style="292" customWidth="1"/>
    <col min="15" max="17" width="9.140625" style="292"/>
    <col min="18" max="18" width="10.85546875" style="292" customWidth="1"/>
    <col min="19" max="16384" width="9.140625" style="292"/>
  </cols>
  <sheetData>
    <row r="1" spans="1:16" ht="15.75" x14ac:dyDescent="0.25">
      <c r="A1" s="668" t="s">
        <v>1220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</row>
    <row r="2" spans="1:16" x14ac:dyDescent="0.25">
      <c r="A2" s="669" t="s">
        <v>1221</v>
      </c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</row>
    <row r="3" spans="1:16" ht="24.75" customHeight="1" thickBot="1" x14ac:dyDescent="0.3">
      <c r="A3" s="670" t="s">
        <v>1223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</row>
    <row r="4" spans="1:16" ht="15.75" thickBot="1" x14ac:dyDescent="0.3">
      <c r="A4" s="671" t="s">
        <v>1165</v>
      </c>
      <c r="B4" s="673" t="s">
        <v>1166</v>
      </c>
      <c r="C4" s="673" t="s">
        <v>1167</v>
      </c>
      <c r="D4" s="675" t="s">
        <v>1222</v>
      </c>
      <c r="E4" s="676"/>
      <c r="F4" s="676"/>
      <c r="G4" s="676"/>
      <c r="H4" s="676"/>
      <c r="I4" s="676"/>
      <c r="J4" s="676"/>
      <c r="K4" s="676"/>
      <c r="L4" s="676"/>
      <c r="M4" s="676"/>
      <c r="N4" s="677"/>
    </row>
    <row r="5" spans="1:16" ht="72.75" thickBot="1" x14ac:dyDescent="0.3">
      <c r="A5" s="672"/>
      <c r="B5" s="674"/>
      <c r="C5" s="674"/>
      <c r="D5" s="295" t="s">
        <v>1169</v>
      </c>
      <c r="E5" s="295" t="s">
        <v>1170</v>
      </c>
      <c r="F5" s="295" t="s">
        <v>1171</v>
      </c>
      <c r="G5" s="295" t="s">
        <v>1172</v>
      </c>
      <c r="H5" s="295" t="s">
        <v>1173</v>
      </c>
      <c r="I5" s="295" t="s">
        <v>1174</v>
      </c>
      <c r="J5" s="295" t="s">
        <v>1175</v>
      </c>
      <c r="K5" s="295" t="s">
        <v>1176</v>
      </c>
      <c r="L5" s="675" t="s">
        <v>1177</v>
      </c>
      <c r="M5" s="678"/>
      <c r="N5" s="294" t="s">
        <v>1178</v>
      </c>
    </row>
    <row r="6" spans="1:16" s="296" customFormat="1" ht="30" customHeight="1" thickBot="1" x14ac:dyDescent="0.3">
      <c r="A6" s="665" t="s">
        <v>1179</v>
      </c>
      <c r="B6" s="666"/>
      <c r="C6" s="666"/>
      <c r="D6" s="666"/>
      <c r="E6" s="666"/>
      <c r="F6" s="666"/>
      <c r="G6" s="666"/>
      <c r="H6" s="666"/>
      <c r="I6" s="666"/>
      <c r="J6" s="666"/>
      <c r="K6" s="666"/>
      <c r="L6" s="666"/>
      <c r="M6" s="666"/>
      <c r="N6" s="667"/>
    </row>
    <row r="7" spans="1:16" s="296" customFormat="1" ht="36.75" thickBot="1" x14ac:dyDescent="0.3">
      <c r="A7" s="297">
        <v>1</v>
      </c>
      <c r="B7" s="298" t="s">
        <v>1180</v>
      </c>
      <c r="C7" s="299" t="s">
        <v>1181</v>
      </c>
      <c r="D7" s="297">
        <v>1</v>
      </c>
      <c r="E7" s="297">
        <f>0.31*2+939</f>
        <v>939.62</v>
      </c>
      <c r="F7" s="300">
        <f>E7/30</f>
        <v>31.320666666666668</v>
      </c>
      <c r="G7" s="300">
        <f>0.31/50*2</f>
        <v>1.24E-2</v>
      </c>
      <c r="H7" s="300">
        <v>1975.44</v>
      </c>
      <c r="I7" s="300"/>
      <c r="J7" s="300"/>
      <c r="K7" s="301"/>
      <c r="L7" s="648">
        <f>H7*F7*D7</f>
        <v>61872.097760000004</v>
      </c>
      <c r="M7" s="649"/>
      <c r="N7" s="302">
        <f>L7</f>
        <v>61872.097760000004</v>
      </c>
    </row>
    <row r="8" spans="1:16" s="296" customFormat="1" ht="24.75" thickBot="1" x14ac:dyDescent="0.3">
      <c r="A8" s="303">
        <v>2</v>
      </c>
      <c r="B8" s="304" t="s">
        <v>1182</v>
      </c>
      <c r="C8" s="305" t="s">
        <v>1183</v>
      </c>
      <c r="D8" s="303">
        <v>2</v>
      </c>
      <c r="E8" s="297">
        <f t="shared" ref="E8:E13" si="0">0.31*2+939</f>
        <v>939.62</v>
      </c>
      <c r="F8" s="300">
        <f t="shared" ref="F8:F13" si="1">E8/30</f>
        <v>31.320666666666668</v>
      </c>
      <c r="G8" s="300">
        <f t="shared" ref="G8:G13" si="2">0.31/50*2</f>
        <v>1.24E-2</v>
      </c>
      <c r="H8" s="300">
        <v>1975.44</v>
      </c>
      <c r="I8" s="306"/>
      <c r="J8" s="306"/>
      <c r="K8" s="307"/>
      <c r="L8" s="648">
        <f t="shared" ref="L8:L13" si="3">H8*F8*D8</f>
        <v>123744.19552000001</v>
      </c>
      <c r="M8" s="649"/>
      <c r="N8" s="302">
        <f>L8</f>
        <v>123744.19552000001</v>
      </c>
    </row>
    <row r="9" spans="1:16" s="296" customFormat="1" ht="24.75" thickBot="1" x14ac:dyDescent="0.3">
      <c r="A9" s="297">
        <v>3</v>
      </c>
      <c r="B9" s="308" t="s">
        <v>1184</v>
      </c>
      <c r="C9" s="309" t="s">
        <v>1185</v>
      </c>
      <c r="D9" s="310">
        <v>1</v>
      </c>
      <c r="E9" s="297">
        <f t="shared" si="0"/>
        <v>939.62</v>
      </c>
      <c r="F9" s="300">
        <f t="shared" si="1"/>
        <v>31.320666666666668</v>
      </c>
      <c r="G9" s="300">
        <f t="shared" si="2"/>
        <v>1.24E-2</v>
      </c>
      <c r="H9" s="300">
        <v>1975.44</v>
      </c>
      <c r="I9" s="311"/>
      <c r="J9" s="312"/>
      <c r="K9" s="312"/>
      <c r="L9" s="648">
        <f t="shared" si="3"/>
        <v>61872.097760000004</v>
      </c>
      <c r="M9" s="649"/>
      <c r="N9" s="313">
        <f>L9</f>
        <v>61872.097760000004</v>
      </c>
      <c r="P9" s="314" t="s">
        <v>1186</v>
      </c>
    </row>
    <row r="10" spans="1:16" s="296" customFormat="1" ht="36.75" thickBot="1" x14ac:dyDescent="0.3">
      <c r="A10" s="303">
        <v>4</v>
      </c>
      <c r="B10" s="308" t="s">
        <v>1187</v>
      </c>
      <c r="C10" s="309" t="s">
        <v>1188</v>
      </c>
      <c r="D10" s="310">
        <v>2</v>
      </c>
      <c r="E10" s="297">
        <f t="shared" si="0"/>
        <v>939.62</v>
      </c>
      <c r="F10" s="300">
        <f t="shared" si="1"/>
        <v>31.320666666666668</v>
      </c>
      <c r="G10" s="300">
        <f t="shared" si="2"/>
        <v>1.24E-2</v>
      </c>
      <c r="H10" s="300">
        <v>1975.44</v>
      </c>
      <c r="I10" s="311"/>
      <c r="J10" s="312"/>
      <c r="K10" s="312"/>
      <c r="L10" s="648">
        <f t="shared" si="3"/>
        <v>123744.19552000001</v>
      </c>
      <c r="M10" s="649"/>
      <c r="N10" s="313">
        <f t="shared" ref="N10:N11" si="4">L10</f>
        <v>123744.19552000001</v>
      </c>
      <c r="P10" s="314"/>
    </row>
    <row r="11" spans="1:16" s="296" customFormat="1" ht="24.75" thickBot="1" x14ac:dyDescent="0.3">
      <c r="A11" s="297">
        <v>5</v>
      </c>
      <c r="B11" s="308" t="s">
        <v>1189</v>
      </c>
      <c r="C11" s="309" t="s">
        <v>1190</v>
      </c>
      <c r="D11" s="310">
        <v>1</v>
      </c>
      <c r="E11" s="297">
        <f t="shared" si="0"/>
        <v>939.62</v>
      </c>
      <c r="F11" s="300">
        <f t="shared" si="1"/>
        <v>31.320666666666668</v>
      </c>
      <c r="G11" s="300">
        <f t="shared" si="2"/>
        <v>1.24E-2</v>
      </c>
      <c r="H11" s="300">
        <v>1975.44</v>
      </c>
      <c r="I11" s="311"/>
      <c r="J11" s="312"/>
      <c r="K11" s="312"/>
      <c r="L11" s="648">
        <f t="shared" si="3"/>
        <v>61872.097760000004</v>
      </c>
      <c r="M11" s="649"/>
      <c r="N11" s="313">
        <f t="shared" si="4"/>
        <v>61872.097760000004</v>
      </c>
      <c r="P11" s="314"/>
    </row>
    <row r="12" spans="1:16" s="296" customFormat="1" ht="24.75" thickBot="1" x14ac:dyDescent="0.3">
      <c r="A12" s="315">
        <v>6</v>
      </c>
      <c r="B12" s="316" t="s">
        <v>1191</v>
      </c>
      <c r="C12" s="316" t="s">
        <v>1192</v>
      </c>
      <c r="D12" s="317">
        <v>1</v>
      </c>
      <c r="E12" s="318">
        <f t="shared" si="0"/>
        <v>939.62</v>
      </c>
      <c r="F12" s="319">
        <f t="shared" si="1"/>
        <v>31.320666666666668</v>
      </c>
      <c r="G12" s="319">
        <f t="shared" si="2"/>
        <v>1.24E-2</v>
      </c>
      <c r="H12" s="300">
        <v>1975.44</v>
      </c>
      <c r="I12" s="320"/>
      <c r="J12" s="321"/>
      <c r="K12" s="321"/>
      <c r="L12" s="656">
        <f t="shared" si="3"/>
        <v>61872.097760000004</v>
      </c>
      <c r="M12" s="657"/>
      <c r="N12" s="322">
        <f>L12</f>
        <v>61872.097760000004</v>
      </c>
      <c r="P12" s="314" t="s">
        <v>1193</v>
      </c>
    </row>
    <row r="13" spans="1:16" s="296" customFormat="1" ht="22.5" customHeight="1" thickBot="1" x14ac:dyDescent="0.3">
      <c r="A13" s="297">
        <v>7</v>
      </c>
      <c r="B13" s="298" t="s">
        <v>1194</v>
      </c>
      <c r="C13" s="298" t="s">
        <v>1195</v>
      </c>
      <c r="D13" s="310">
        <v>1</v>
      </c>
      <c r="E13" s="297">
        <f t="shared" si="0"/>
        <v>939.62</v>
      </c>
      <c r="F13" s="300">
        <f t="shared" si="1"/>
        <v>31.320666666666668</v>
      </c>
      <c r="G13" s="300">
        <f t="shared" si="2"/>
        <v>1.24E-2</v>
      </c>
      <c r="H13" s="300">
        <v>1975.44</v>
      </c>
      <c r="I13" s="311"/>
      <c r="J13" s="312"/>
      <c r="K13" s="312"/>
      <c r="L13" s="648">
        <f t="shared" si="3"/>
        <v>61872.097760000004</v>
      </c>
      <c r="M13" s="649"/>
      <c r="N13" s="313">
        <f>L13</f>
        <v>61872.097760000004</v>
      </c>
    </row>
    <row r="14" spans="1:16" s="296" customFormat="1" ht="15.75" thickBot="1" x14ac:dyDescent="0.3">
      <c r="A14" s="650" t="s">
        <v>1196</v>
      </c>
      <c r="B14" s="651"/>
      <c r="C14" s="651"/>
      <c r="D14" s="651"/>
      <c r="E14" s="651"/>
      <c r="F14" s="651"/>
      <c r="G14" s="651"/>
      <c r="H14" s="651"/>
      <c r="I14" s="651"/>
      <c r="J14" s="651"/>
      <c r="K14" s="651"/>
      <c r="L14" s="651"/>
      <c r="M14" s="658"/>
      <c r="N14" s="313">
        <f>SUM(N7:N13)</f>
        <v>556848.87984000007</v>
      </c>
    </row>
    <row r="15" spans="1:16" s="296" customFormat="1" ht="24" customHeight="1" thickBot="1" x14ac:dyDescent="0.3">
      <c r="A15" s="659" t="s">
        <v>1197</v>
      </c>
      <c r="B15" s="660"/>
      <c r="C15" s="660"/>
      <c r="D15" s="660"/>
      <c r="E15" s="660"/>
      <c r="F15" s="660"/>
      <c r="G15" s="660"/>
      <c r="H15" s="660"/>
      <c r="I15" s="660"/>
      <c r="J15" s="660"/>
      <c r="K15" s="660"/>
      <c r="L15" s="660"/>
      <c r="M15" s="660"/>
      <c r="N15" s="661"/>
    </row>
    <row r="16" spans="1:16" s="296" customFormat="1" ht="15.75" thickBot="1" x14ac:dyDescent="0.3">
      <c r="A16" s="662" t="s">
        <v>1198</v>
      </c>
      <c r="B16" s="663"/>
      <c r="C16" s="663"/>
      <c r="D16" s="663"/>
      <c r="E16" s="663"/>
      <c r="F16" s="663"/>
      <c r="G16" s="663"/>
      <c r="H16" s="663"/>
      <c r="I16" s="663"/>
      <c r="J16" s="663"/>
      <c r="K16" s="663"/>
      <c r="L16" s="663"/>
      <c r="M16" s="663"/>
      <c r="N16" s="664"/>
    </row>
    <row r="17" spans="1:14" s="296" customFormat="1" ht="24.75" thickBot="1" x14ac:dyDescent="0.3">
      <c r="A17" s="323">
        <v>8</v>
      </c>
      <c r="B17" s="308" t="s">
        <v>1199</v>
      </c>
      <c r="C17" s="324" t="s">
        <v>1200</v>
      </c>
      <c r="D17" s="310">
        <v>1</v>
      </c>
      <c r="E17" s="325">
        <f>E9</f>
        <v>939.62</v>
      </c>
      <c r="F17" s="325">
        <f t="shared" ref="F17:F21" si="5">E17/50</f>
        <v>18.792400000000001</v>
      </c>
      <c r="G17" s="326"/>
      <c r="H17" s="325">
        <v>1052.56</v>
      </c>
      <c r="I17" s="327">
        <v>448.2</v>
      </c>
      <c r="J17" s="310">
        <f t="shared" ref="J17:J21" si="6">I17*113%</f>
        <v>506.46599999999995</v>
      </c>
      <c r="K17" s="310">
        <f t="shared" ref="K17:K19" si="7">I17*60%</f>
        <v>268.91999999999996</v>
      </c>
      <c r="L17" s="648">
        <f t="shared" ref="L17:L21" si="8">(K17+J17+I17+H17)*F17</f>
        <v>42774.246090399996</v>
      </c>
      <c r="M17" s="649"/>
      <c r="N17" s="313">
        <f t="shared" ref="N17:N21" si="9">L17</f>
        <v>42774.246090399996</v>
      </c>
    </row>
    <row r="18" spans="1:14" s="296" customFormat="1" ht="24.75" thickBot="1" x14ac:dyDescent="0.3">
      <c r="A18" s="323">
        <v>9</v>
      </c>
      <c r="B18" s="308" t="s">
        <v>1201</v>
      </c>
      <c r="C18" s="324" t="s">
        <v>1202</v>
      </c>
      <c r="D18" s="310">
        <v>1</v>
      </c>
      <c r="E18" s="325">
        <f>E10</f>
        <v>939.62</v>
      </c>
      <c r="F18" s="325">
        <f t="shared" si="5"/>
        <v>18.792400000000001</v>
      </c>
      <c r="G18" s="326"/>
      <c r="H18" s="325">
        <v>1208.48</v>
      </c>
      <c r="I18" s="327">
        <v>515.1</v>
      </c>
      <c r="J18" s="310">
        <f t="shared" si="6"/>
        <v>582.06299999999999</v>
      </c>
      <c r="K18" s="310">
        <f t="shared" si="7"/>
        <v>309.06</v>
      </c>
      <c r="L18" s="648">
        <f t="shared" si="8"/>
        <v>49136.5446572</v>
      </c>
      <c r="M18" s="649"/>
      <c r="N18" s="313">
        <f t="shared" si="9"/>
        <v>49136.5446572</v>
      </c>
    </row>
    <row r="19" spans="1:14" s="296" customFormat="1" ht="24.75" thickBot="1" x14ac:dyDescent="0.3">
      <c r="A19" s="323">
        <v>10</v>
      </c>
      <c r="B19" s="308" t="s">
        <v>1203</v>
      </c>
      <c r="C19" s="324" t="s">
        <v>1204</v>
      </c>
      <c r="D19" s="310">
        <v>1</v>
      </c>
      <c r="E19" s="325">
        <f>E11</f>
        <v>939.62</v>
      </c>
      <c r="F19" s="325">
        <f t="shared" si="5"/>
        <v>18.792400000000001</v>
      </c>
      <c r="G19" s="326"/>
      <c r="H19" s="325">
        <v>1823.54</v>
      </c>
      <c r="I19" s="327">
        <v>515.1</v>
      </c>
      <c r="J19" s="310">
        <f t="shared" si="6"/>
        <v>582.06299999999999</v>
      </c>
      <c r="K19" s="310">
        <f t="shared" si="7"/>
        <v>309.06</v>
      </c>
      <c r="L19" s="648">
        <f t="shared" si="8"/>
        <v>60694.998201200004</v>
      </c>
      <c r="M19" s="649"/>
      <c r="N19" s="313">
        <f t="shared" si="9"/>
        <v>60694.998201200004</v>
      </c>
    </row>
    <row r="20" spans="1:14" s="296" customFormat="1" ht="24.75" thickBot="1" x14ac:dyDescent="0.3">
      <c r="A20" s="323">
        <v>11</v>
      </c>
      <c r="B20" s="308" t="s">
        <v>1205</v>
      </c>
      <c r="C20" s="324" t="s">
        <v>1206</v>
      </c>
      <c r="D20" s="310">
        <v>1</v>
      </c>
      <c r="E20" s="325">
        <f>E12</f>
        <v>939.62</v>
      </c>
      <c r="F20" s="325">
        <f t="shared" si="5"/>
        <v>18.792400000000001</v>
      </c>
      <c r="G20" s="326"/>
      <c r="H20" s="325">
        <v>2017.38</v>
      </c>
      <c r="I20" s="327">
        <v>685.68</v>
      </c>
      <c r="J20" s="310">
        <f t="shared" si="6"/>
        <v>774.81839999999988</v>
      </c>
      <c r="K20" s="310">
        <f>I20*60%</f>
        <v>411.40799999999996</v>
      </c>
      <c r="L20" s="648">
        <f t="shared" si="8"/>
        <v>73089.025743360005</v>
      </c>
      <c r="M20" s="649"/>
      <c r="N20" s="313">
        <f t="shared" si="9"/>
        <v>73089.025743360005</v>
      </c>
    </row>
    <row r="21" spans="1:14" s="296" customFormat="1" ht="24.75" thickBot="1" x14ac:dyDescent="0.3">
      <c r="A21" s="323">
        <v>12</v>
      </c>
      <c r="B21" s="308" t="s">
        <v>1207</v>
      </c>
      <c r="C21" s="324" t="s">
        <v>1208</v>
      </c>
      <c r="D21" s="310">
        <v>1</v>
      </c>
      <c r="E21" s="325">
        <f>E13</f>
        <v>939.62</v>
      </c>
      <c r="F21" s="325">
        <f t="shared" si="5"/>
        <v>18.792400000000001</v>
      </c>
      <c r="G21" s="326"/>
      <c r="H21" s="325">
        <v>2444.75</v>
      </c>
      <c r="I21" s="327">
        <v>642.20000000000005</v>
      </c>
      <c r="J21" s="310">
        <f t="shared" si="6"/>
        <v>725.68600000000004</v>
      </c>
      <c r="K21" s="310">
        <f>I21*60%</f>
        <v>385.32</v>
      </c>
      <c r="L21" s="648">
        <f t="shared" si="8"/>
        <v>78889.668334400005</v>
      </c>
      <c r="M21" s="649"/>
      <c r="N21" s="313">
        <f t="shared" si="9"/>
        <v>78889.668334400005</v>
      </c>
    </row>
    <row r="22" spans="1:14" s="296" customFormat="1" ht="15.75" thickBot="1" x14ac:dyDescent="0.3">
      <c r="A22" s="650" t="s">
        <v>1209</v>
      </c>
      <c r="B22" s="651"/>
      <c r="C22" s="652"/>
      <c r="D22" s="653"/>
      <c r="E22" s="654"/>
      <c r="F22" s="654"/>
      <c r="G22" s="654"/>
      <c r="H22" s="654"/>
      <c r="I22" s="654"/>
      <c r="J22" s="654"/>
      <c r="K22" s="654"/>
      <c r="L22" s="654"/>
      <c r="M22" s="655"/>
      <c r="N22" s="328">
        <f>SUM(N17:N21)</f>
        <v>304584.48302655999</v>
      </c>
    </row>
    <row r="23" spans="1:14" s="296" customFormat="1" ht="15.75" customHeight="1" thickBot="1" x14ac:dyDescent="0.3">
      <c r="A23" s="644" t="s">
        <v>1210</v>
      </c>
      <c r="B23" s="645"/>
      <c r="C23" s="645"/>
      <c r="D23" s="645"/>
      <c r="E23" s="645"/>
      <c r="F23" s="645"/>
      <c r="G23" s="645"/>
      <c r="H23" s="645"/>
      <c r="I23" s="645"/>
      <c r="J23" s="645"/>
      <c r="K23" s="645"/>
      <c r="L23" s="645"/>
      <c r="M23" s="646"/>
      <c r="N23" s="329">
        <f>N14+N22</f>
        <v>861433.36286656</v>
      </c>
    </row>
    <row r="25" spans="1:14" ht="17.25" customHeight="1" x14ac:dyDescent="0.25">
      <c r="A25" s="647" t="s">
        <v>1159</v>
      </c>
      <c r="B25" s="647"/>
      <c r="C25" s="647"/>
      <c r="D25" s="647"/>
      <c r="E25" s="330" t="s">
        <v>1160</v>
      </c>
      <c r="F25" s="331"/>
    </row>
    <row r="26" spans="1:14" x14ac:dyDescent="0.25">
      <c r="A26" s="332"/>
      <c r="B26" s="333"/>
      <c r="C26" s="334"/>
      <c r="D26" s="333"/>
      <c r="E26" s="330"/>
      <c r="F26" s="331"/>
    </row>
    <row r="27" spans="1:14" x14ac:dyDescent="0.25">
      <c r="A27" s="334"/>
      <c r="B27" s="332"/>
      <c r="C27" s="333"/>
      <c r="D27" s="333"/>
      <c r="E27" s="330"/>
      <c r="F27" s="331"/>
    </row>
    <row r="28" spans="1:14" ht="16.5" customHeight="1" x14ac:dyDescent="0.25">
      <c r="A28" s="647" t="s">
        <v>1161</v>
      </c>
      <c r="B28" s="647"/>
      <c r="C28" s="647"/>
      <c r="D28" s="647"/>
      <c r="E28" s="330" t="s">
        <v>1211</v>
      </c>
      <c r="F28" s="331"/>
    </row>
  </sheetData>
  <mergeCells count="29">
    <mergeCell ref="A1:N1"/>
    <mergeCell ref="A2:N2"/>
    <mergeCell ref="A3:N3"/>
    <mergeCell ref="A4:A5"/>
    <mergeCell ref="B4:B5"/>
    <mergeCell ref="C4:C5"/>
    <mergeCell ref="D4:N4"/>
    <mergeCell ref="L5:M5"/>
    <mergeCell ref="L17:M17"/>
    <mergeCell ref="A6:N6"/>
    <mergeCell ref="L7:M7"/>
    <mergeCell ref="L8:M8"/>
    <mergeCell ref="L9:M9"/>
    <mergeCell ref="L10:M10"/>
    <mergeCell ref="L11:M11"/>
    <mergeCell ref="L12:M12"/>
    <mergeCell ref="L13:M13"/>
    <mergeCell ref="A14:M14"/>
    <mergeCell ref="A15:N15"/>
    <mergeCell ref="A16:N16"/>
    <mergeCell ref="A23:M23"/>
    <mergeCell ref="A25:D25"/>
    <mergeCell ref="A28:D28"/>
    <mergeCell ref="L18:M18"/>
    <mergeCell ref="L19:M19"/>
    <mergeCell ref="L20:M20"/>
    <mergeCell ref="L21:M21"/>
    <mergeCell ref="A22:C22"/>
    <mergeCell ref="D22:M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EBC08-651F-457B-9F53-59946A4A551A}">
  <dimension ref="A1:N99"/>
  <sheetViews>
    <sheetView showGridLines="0" view="pageBreakPreview" topLeftCell="A40" zoomScale="130" zoomScaleNormal="100" zoomScaleSheetLayoutView="130" workbookViewId="0">
      <selection activeCell="B13" sqref="B13:D13"/>
    </sheetView>
  </sheetViews>
  <sheetFormatPr defaultColWidth="8.85546875" defaultRowHeight="11.25" x14ac:dyDescent="0.2"/>
  <cols>
    <col min="1" max="1" width="4.28515625" style="338" customWidth="1"/>
    <col min="2" max="2" width="46.140625" style="338" customWidth="1"/>
    <col min="3" max="3" width="46.42578125" style="338" customWidth="1"/>
    <col min="4" max="4" width="31.42578125" style="338" customWidth="1"/>
    <col min="5" max="5" width="13.7109375" style="338" customWidth="1"/>
    <col min="6" max="8" width="8.85546875" style="338"/>
    <col min="9" max="9" width="9.28515625" style="338" customWidth="1"/>
    <col min="10" max="10" width="16" style="338" customWidth="1"/>
    <col min="11" max="256" width="8.85546875" style="338"/>
    <col min="257" max="257" width="4.28515625" style="338" customWidth="1"/>
    <col min="258" max="258" width="46.140625" style="338" customWidth="1"/>
    <col min="259" max="259" width="46.42578125" style="338" customWidth="1"/>
    <col min="260" max="260" width="31.42578125" style="338" customWidth="1"/>
    <col min="261" max="261" width="13.7109375" style="338" customWidth="1"/>
    <col min="262" max="264" width="8.85546875" style="338"/>
    <col min="265" max="265" width="9.28515625" style="338" customWidth="1"/>
    <col min="266" max="266" width="16" style="338" customWidth="1"/>
    <col min="267" max="512" width="8.85546875" style="338"/>
    <col min="513" max="513" width="4.28515625" style="338" customWidth="1"/>
    <col min="514" max="514" width="46.140625" style="338" customWidth="1"/>
    <col min="515" max="515" width="46.42578125" style="338" customWidth="1"/>
    <col min="516" max="516" width="31.42578125" style="338" customWidth="1"/>
    <col min="517" max="517" width="13.7109375" style="338" customWidth="1"/>
    <col min="518" max="520" width="8.85546875" style="338"/>
    <col min="521" max="521" width="9.28515625" style="338" customWidth="1"/>
    <col min="522" max="522" width="16" style="338" customWidth="1"/>
    <col min="523" max="768" width="8.85546875" style="338"/>
    <col min="769" max="769" width="4.28515625" style="338" customWidth="1"/>
    <col min="770" max="770" width="46.140625" style="338" customWidth="1"/>
    <col min="771" max="771" width="46.42578125" style="338" customWidth="1"/>
    <col min="772" max="772" width="31.42578125" style="338" customWidth="1"/>
    <col min="773" max="773" width="13.7109375" style="338" customWidth="1"/>
    <col min="774" max="776" width="8.85546875" style="338"/>
    <col min="777" max="777" width="9.28515625" style="338" customWidth="1"/>
    <col min="778" max="778" width="16" style="338" customWidth="1"/>
    <col min="779" max="1024" width="8.85546875" style="338"/>
    <col min="1025" max="1025" width="4.28515625" style="338" customWidth="1"/>
    <col min="1026" max="1026" width="46.140625" style="338" customWidth="1"/>
    <col min="1027" max="1027" width="46.42578125" style="338" customWidth="1"/>
    <col min="1028" max="1028" width="31.42578125" style="338" customWidth="1"/>
    <col min="1029" max="1029" width="13.7109375" style="338" customWidth="1"/>
    <col min="1030" max="1032" width="8.85546875" style="338"/>
    <col min="1033" max="1033" width="9.28515625" style="338" customWidth="1"/>
    <col min="1034" max="1034" width="16" style="338" customWidth="1"/>
    <col min="1035" max="1280" width="8.85546875" style="338"/>
    <col min="1281" max="1281" width="4.28515625" style="338" customWidth="1"/>
    <col min="1282" max="1282" width="46.140625" style="338" customWidth="1"/>
    <col min="1283" max="1283" width="46.42578125" style="338" customWidth="1"/>
    <col min="1284" max="1284" width="31.42578125" style="338" customWidth="1"/>
    <col min="1285" max="1285" width="13.7109375" style="338" customWidth="1"/>
    <col min="1286" max="1288" width="8.85546875" style="338"/>
    <col min="1289" max="1289" width="9.28515625" style="338" customWidth="1"/>
    <col min="1290" max="1290" width="16" style="338" customWidth="1"/>
    <col min="1291" max="1536" width="8.85546875" style="338"/>
    <col min="1537" max="1537" width="4.28515625" style="338" customWidth="1"/>
    <col min="1538" max="1538" width="46.140625" style="338" customWidth="1"/>
    <col min="1539" max="1539" width="46.42578125" style="338" customWidth="1"/>
    <col min="1540" max="1540" width="31.42578125" style="338" customWidth="1"/>
    <col min="1541" max="1541" width="13.7109375" style="338" customWidth="1"/>
    <col min="1542" max="1544" width="8.85546875" style="338"/>
    <col min="1545" max="1545" width="9.28515625" style="338" customWidth="1"/>
    <col min="1546" max="1546" width="16" style="338" customWidth="1"/>
    <col min="1547" max="1792" width="8.85546875" style="338"/>
    <col min="1793" max="1793" width="4.28515625" style="338" customWidth="1"/>
    <col min="1794" max="1794" width="46.140625" style="338" customWidth="1"/>
    <col min="1795" max="1795" width="46.42578125" style="338" customWidth="1"/>
    <col min="1796" max="1796" width="31.42578125" style="338" customWidth="1"/>
    <col min="1797" max="1797" width="13.7109375" style="338" customWidth="1"/>
    <col min="1798" max="1800" width="8.85546875" style="338"/>
    <col min="1801" max="1801" width="9.28515625" style="338" customWidth="1"/>
    <col min="1802" max="1802" width="16" style="338" customWidth="1"/>
    <col min="1803" max="2048" width="8.85546875" style="338"/>
    <col min="2049" max="2049" width="4.28515625" style="338" customWidth="1"/>
    <col min="2050" max="2050" width="46.140625" style="338" customWidth="1"/>
    <col min="2051" max="2051" width="46.42578125" style="338" customWidth="1"/>
    <col min="2052" max="2052" width="31.42578125" style="338" customWidth="1"/>
    <col min="2053" max="2053" width="13.7109375" style="338" customWidth="1"/>
    <col min="2054" max="2056" width="8.85546875" style="338"/>
    <col min="2057" max="2057" width="9.28515625" style="338" customWidth="1"/>
    <col min="2058" max="2058" width="16" style="338" customWidth="1"/>
    <col min="2059" max="2304" width="8.85546875" style="338"/>
    <col min="2305" max="2305" width="4.28515625" style="338" customWidth="1"/>
    <col min="2306" max="2306" width="46.140625" style="338" customWidth="1"/>
    <col min="2307" max="2307" width="46.42578125" style="338" customWidth="1"/>
    <col min="2308" max="2308" width="31.42578125" style="338" customWidth="1"/>
    <col min="2309" max="2309" width="13.7109375" style="338" customWidth="1"/>
    <col min="2310" max="2312" width="8.85546875" style="338"/>
    <col min="2313" max="2313" width="9.28515625" style="338" customWidth="1"/>
    <col min="2314" max="2314" width="16" style="338" customWidth="1"/>
    <col min="2315" max="2560" width="8.85546875" style="338"/>
    <col min="2561" max="2561" width="4.28515625" style="338" customWidth="1"/>
    <col min="2562" max="2562" width="46.140625" style="338" customWidth="1"/>
    <col min="2563" max="2563" width="46.42578125" style="338" customWidth="1"/>
    <col min="2564" max="2564" width="31.42578125" style="338" customWidth="1"/>
    <col min="2565" max="2565" width="13.7109375" style="338" customWidth="1"/>
    <col min="2566" max="2568" width="8.85546875" style="338"/>
    <col min="2569" max="2569" width="9.28515625" style="338" customWidth="1"/>
    <col min="2570" max="2570" width="16" style="338" customWidth="1"/>
    <col min="2571" max="2816" width="8.85546875" style="338"/>
    <col min="2817" max="2817" width="4.28515625" style="338" customWidth="1"/>
    <col min="2818" max="2818" width="46.140625" style="338" customWidth="1"/>
    <col min="2819" max="2819" width="46.42578125" style="338" customWidth="1"/>
    <col min="2820" max="2820" width="31.42578125" style="338" customWidth="1"/>
    <col min="2821" max="2821" width="13.7109375" style="338" customWidth="1"/>
    <col min="2822" max="2824" width="8.85546875" style="338"/>
    <col min="2825" max="2825" width="9.28515625" style="338" customWidth="1"/>
    <col min="2826" max="2826" width="16" style="338" customWidth="1"/>
    <col min="2827" max="3072" width="8.85546875" style="338"/>
    <col min="3073" max="3073" width="4.28515625" style="338" customWidth="1"/>
    <col min="3074" max="3074" width="46.140625" style="338" customWidth="1"/>
    <col min="3075" max="3075" width="46.42578125" style="338" customWidth="1"/>
    <col min="3076" max="3076" width="31.42578125" style="338" customWidth="1"/>
    <col min="3077" max="3077" width="13.7109375" style="338" customWidth="1"/>
    <col min="3078" max="3080" width="8.85546875" style="338"/>
    <col min="3081" max="3081" width="9.28515625" style="338" customWidth="1"/>
    <col min="3082" max="3082" width="16" style="338" customWidth="1"/>
    <col min="3083" max="3328" width="8.85546875" style="338"/>
    <col min="3329" max="3329" width="4.28515625" style="338" customWidth="1"/>
    <col min="3330" max="3330" width="46.140625" style="338" customWidth="1"/>
    <col min="3331" max="3331" width="46.42578125" style="338" customWidth="1"/>
    <col min="3332" max="3332" width="31.42578125" style="338" customWidth="1"/>
    <col min="3333" max="3333" width="13.7109375" style="338" customWidth="1"/>
    <col min="3334" max="3336" width="8.85546875" style="338"/>
    <col min="3337" max="3337" width="9.28515625" style="338" customWidth="1"/>
    <col min="3338" max="3338" width="16" style="338" customWidth="1"/>
    <col min="3339" max="3584" width="8.85546875" style="338"/>
    <col min="3585" max="3585" width="4.28515625" style="338" customWidth="1"/>
    <col min="3586" max="3586" width="46.140625" style="338" customWidth="1"/>
    <col min="3587" max="3587" width="46.42578125" style="338" customWidth="1"/>
    <col min="3588" max="3588" width="31.42578125" style="338" customWidth="1"/>
    <col min="3589" max="3589" width="13.7109375" style="338" customWidth="1"/>
    <col min="3590" max="3592" width="8.85546875" style="338"/>
    <col min="3593" max="3593" width="9.28515625" style="338" customWidth="1"/>
    <col min="3594" max="3594" width="16" style="338" customWidth="1"/>
    <col min="3595" max="3840" width="8.85546875" style="338"/>
    <col min="3841" max="3841" width="4.28515625" style="338" customWidth="1"/>
    <col min="3842" max="3842" width="46.140625" style="338" customWidth="1"/>
    <col min="3843" max="3843" width="46.42578125" style="338" customWidth="1"/>
    <col min="3844" max="3844" width="31.42578125" style="338" customWidth="1"/>
    <col min="3845" max="3845" width="13.7109375" style="338" customWidth="1"/>
    <col min="3846" max="3848" width="8.85546875" style="338"/>
    <col min="3849" max="3849" width="9.28515625" style="338" customWidth="1"/>
    <col min="3850" max="3850" width="16" style="338" customWidth="1"/>
    <col min="3851" max="4096" width="8.85546875" style="338"/>
    <col min="4097" max="4097" width="4.28515625" style="338" customWidth="1"/>
    <col min="4098" max="4098" width="46.140625" style="338" customWidth="1"/>
    <col min="4099" max="4099" width="46.42578125" style="338" customWidth="1"/>
    <col min="4100" max="4100" width="31.42578125" style="338" customWidth="1"/>
    <col min="4101" max="4101" width="13.7109375" style="338" customWidth="1"/>
    <col min="4102" max="4104" width="8.85546875" style="338"/>
    <col min="4105" max="4105" width="9.28515625" style="338" customWidth="1"/>
    <col min="4106" max="4106" width="16" style="338" customWidth="1"/>
    <col min="4107" max="4352" width="8.85546875" style="338"/>
    <col min="4353" max="4353" width="4.28515625" style="338" customWidth="1"/>
    <col min="4354" max="4354" width="46.140625" style="338" customWidth="1"/>
    <col min="4355" max="4355" width="46.42578125" style="338" customWidth="1"/>
    <col min="4356" max="4356" width="31.42578125" style="338" customWidth="1"/>
    <col min="4357" max="4357" width="13.7109375" style="338" customWidth="1"/>
    <col min="4358" max="4360" width="8.85546875" style="338"/>
    <col min="4361" max="4361" width="9.28515625" style="338" customWidth="1"/>
    <col min="4362" max="4362" width="16" style="338" customWidth="1"/>
    <col min="4363" max="4608" width="8.85546875" style="338"/>
    <col min="4609" max="4609" width="4.28515625" style="338" customWidth="1"/>
    <col min="4610" max="4610" width="46.140625" style="338" customWidth="1"/>
    <col min="4611" max="4611" width="46.42578125" style="338" customWidth="1"/>
    <col min="4612" max="4612" width="31.42578125" style="338" customWidth="1"/>
    <col min="4613" max="4613" width="13.7109375" style="338" customWidth="1"/>
    <col min="4614" max="4616" width="8.85546875" style="338"/>
    <col min="4617" max="4617" width="9.28515625" style="338" customWidth="1"/>
    <col min="4618" max="4618" width="16" style="338" customWidth="1"/>
    <col min="4619" max="4864" width="8.85546875" style="338"/>
    <col min="4865" max="4865" width="4.28515625" style="338" customWidth="1"/>
    <col min="4866" max="4866" width="46.140625" style="338" customWidth="1"/>
    <col min="4867" max="4867" width="46.42578125" style="338" customWidth="1"/>
    <col min="4868" max="4868" width="31.42578125" style="338" customWidth="1"/>
    <col min="4869" max="4869" width="13.7109375" style="338" customWidth="1"/>
    <col min="4870" max="4872" width="8.85546875" style="338"/>
    <col min="4873" max="4873" width="9.28515625" style="338" customWidth="1"/>
    <col min="4874" max="4874" width="16" style="338" customWidth="1"/>
    <col min="4875" max="5120" width="8.85546875" style="338"/>
    <col min="5121" max="5121" width="4.28515625" style="338" customWidth="1"/>
    <col min="5122" max="5122" width="46.140625" style="338" customWidth="1"/>
    <col min="5123" max="5123" width="46.42578125" style="338" customWidth="1"/>
    <col min="5124" max="5124" width="31.42578125" style="338" customWidth="1"/>
    <col min="5125" max="5125" width="13.7109375" style="338" customWidth="1"/>
    <col min="5126" max="5128" width="8.85546875" style="338"/>
    <col min="5129" max="5129" width="9.28515625" style="338" customWidth="1"/>
    <col min="5130" max="5130" width="16" style="338" customWidth="1"/>
    <col min="5131" max="5376" width="8.85546875" style="338"/>
    <col min="5377" max="5377" width="4.28515625" style="338" customWidth="1"/>
    <col min="5378" max="5378" width="46.140625" style="338" customWidth="1"/>
    <col min="5379" max="5379" width="46.42578125" style="338" customWidth="1"/>
    <col min="5380" max="5380" width="31.42578125" style="338" customWidth="1"/>
    <col min="5381" max="5381" width="13.7109375" style="338" customWidth="1"/>
    <col min="5382" max="5384" width="8.85546875" style="338"/>
    <col min="5385" max="5385" width="9.28515625" style="338" customWidth="1"/>
    <col min="5386" max="5386" width="16" style="338" customWidth="1"/>
    <col min="5387" max="5632" width="8.85546875" style="338"/>
    <col min="5633" max="5633" width="4.28515625" style="338" customWidth="1"/>
    <col min="5634" max="5634" width="46.140625" style="338" customWidth="1"/>
    <col min="5635" max="5635" width="46.42578125" style="338" customWidth="1"/>
    <col min="5636" max="5636" width="31.42578125" style="338" customWidth="1"/>
    <col min="5637" max="5637" width="13.7109375" style="338" customWidth="1"/>
    <col min="5638" max="5640" width="8.85546875" style="338"/>
    <col min="5641" max="5641" width="9.28515625" style="338" customWidth="1"/>
    <col min="5642" max="5642" width="16" style="338" customWidth="1"/>
    <col min="5643" max="5888" width="8.85546875" style="338"/>
    <col min="5889" max="5889" width="4.28515625" style="338" customWidth="1"/>
    <col min="5890" max="5890" width="46.140625" style="338" customWidth="1"/>
    <col min="5891" max="5891" width="46.42578125" style="338" customWidth="1"/>
    <col min="5892" max="5892" width="31.42578125" style="338" customWidth="1"/>
    <col min="5893" max="5893" width="13.7109375" style="338" customWidth="1"/>
    <col min="5894" max="5896" width="8.85546875" style="338"/>
    <col min="5897" max="5897" width="9.28515625" style="338" customWidth="1"/>
    <col min="5898" max="5898" width="16" style="338" customWidth="1"/>
    <col min="5899" max="6144" width="8.85546875" style="338"/>
    <col min="6145" max="6145" width="4.28515625" style="338" customWidth="1"/>
    <col min="6146" max="6146" width="46.140625" style="338" customWidth="1"/>
    <col min="6147" max="6147" width="46.42578125" style="338" customWidth="1"/>
    <col min="6148" max="6148" width="31.42578125" style="338" customWidth="1"/>
    <col min="6149" max="6149" width="13.7109375" style="338" customWidth="1"/>
    <col min="6150" max="6152" width="8.85546875" style="338"/>
    <col min="6153" max="6153" width="9.28515625" style="338" customWidth="1"/>
    <col min="6154" max="6154" width="16" style="338" customWidth="1"/>
    <col min="6155" max="6400" width="8.85546875" style="338"/>
    <col min="6401" max="6401" width="4.28515625" style="338" customWidth="1"/>
    <col min="6402" max="6402" width="46.140625" style="338" customWidth="1"/>
    <col min="6403" max="6403" width="46.42578125" style="338" customWidth="1"/>
    <col min="6404" max="6404" width="31.42578125" style="338" customWidth="1"/>
    <col min="6405" max="6405" width="13.7109375" style="338" customWidth="1"/>
    <col min="6406" max="6408" width="8.85546875" style="338"/>
    <col min="6409" max="6409" width="9.28515625" style="338" customWidth="1"/>
    <col min="6410" max="6410" width="16" style="338" customWidth="1"/>
    <col min="6411" max="6656" width="8.85546875" style="338"/>
    <col min="6657" max="6657" width="4.28515625" style="338" customWidth="1"/>
    <col min="6658" max="6658" width="46.140625" style="338" customWidth="1"/>
    <col min="6659" max="6659" width="46.42578125" style="338" customWidth="1"/>
    <col min="6660" max="6660" width="31.42578125" style="338" customWidth="1"/>
    <col min="6661" max="6661" width="13.7109375" style="338" customWidth="1"/>
    <col min="6662" max="6664" width="8.85546875" style="338"/>
    <col min="6665" max="6665" width="9.28515625" style="338" customWidth="1"/>
    <col min="6666" max="6666" width="16" style="338" customWidth="1"/>
    <col min="6667" max="6912" width="8.85546875" style="338"/>
    <col min="6913" max="6913" width="4.28515625" style="338" customWidth="1"/>
    <col min="6914" max="6914" width="46.140625" style="338" customWidth="1"/>
    <col min="6915" max="6915" width="46.42578125" style="338" customWidth="1"/>
    <col min="6916" max="6916" width="31.42578125" style="338" customWidth="1"/>
    <col min="6917" max="6917" width="13.7109375" style="338" customWidth="1"/>
    <col min="6918" max="6920" width="8.85546875" style="338"/>
    <col min="6921" max="6921" width="9.28515625" style="338" customWidth="1"/>
    <col min="6922" max="6922" width="16" style="338" customWidth="1"/>
    <col min="6923" max="7168" width="8.85546875" style="338"/>
    <col min="7169" max="7169" width="4.28515625" style="338" customWidth="1"/>
    <col min="7170" max="7170" width="46.140625" style="338" customWidth="1"/>
    <col min="7171" max="7171" width="46.42578125" style="338" customWidth="1"/>
    <col min="7172" max="7172" width="31.42578125" style="338" customWidth="1"/>
    <col min="7173" max="7173" width="13.7109375" style="338" customWidth="1"/>
    <col min="7174" max="7176" width="8.85546875" style="338"/>
    <col min="7177" max="7177" width="9.28515625" style="338" customWidth="1"/>
    <col min="7178" max="7178" width="16" style="338" customWidth="1"/>
    <col min="7179" max="7424" width="8.85546875" style="338"/>
    <col min="7425" max="7425" width="4.28515625" style="338" customWidth="1"/>
    <col min="7426" max="7426" width="46.140625" style="338" customWidth="1"/>
    <col min="7427" max="7427" width="46.42578125" style="338" customWidth="1"/>
    <col min="7428" max="7428" width="31.42578125" style="338" customWidth="1"/>
    <col min="7429" max="7429" width="13.7109375" style="338" customWidth="1"/>
    <col min="7430" max="7432" width="8.85546875" style="338"/>
    <col min="7433" max="7433" width="9.28515625" style="338" customWidth="1"/>
    <col min="7434" max="7434" width="16" style="338" customWidth="1"/>
    <col min="7435" max="7680" width="8.85546875" style="338"/>
    <col min="7681" max="7681" width="4.28515625" style="338" customWidth="1"/>
    <col min="7682" max="7682" width="46.140625" style="338" customWidth="1"/>
    <col min="7683" max="7683" width="46.42578125" style="338" customWidth="1"/>
    <col min="7684" max="7684" width="31.42578125" style="338" customWidth="1"/>
    <col min="7685" max="7685" width="13.7109375" style="338" customWidth="1"/>
    <col min="7686" max="7688" width="8.85546875" style="338"/>
    <col min="7689" max="7689" width="9.28515625" style="338" customWidth="1"/>
    <col min="7690" max="7690" width="16" style="338" customWidth="1"/>
    <col min="7691" max="7936" width="8.85546875" style="338"/>
    <col min="7937" max="7937" width="4.28515625" style="338" customWidth="1"/>
    <col min="7938" max="7938" width="46.140625" style="338" customWidth="1"/>
    <col min="7939" max="7939" width="46.42578125" style="338" customWidth="1"/>
    <col min="7940" max="7940" width="31.42578125" style="338" customWidth="1"/>
    <col min="7941" max="7941" width="13.7109375" style="338" customWidth="1"/>
    <col min="7942" max="7944" width="8.85546875" style="338"/>
    <col min="7945" max="7945" width="9.28515625" style="338" customWidth="1"/>
    <col min="7946" max="7946" width="16" style="338" customWidth="1"/>
    <col min="7947" max="8192" width="8.85546875" style="338"/>
    <col min="8193" max="8193" width="4.28515625" style="338" customWidth="1"/>
    <col min="8194" max="8194" width="46.140625" style="338" customWidth="1"/>
    <col min="8195" max="8195" width="46.42578125" style="338" customWidth="1"/>
    <col min="8196" max="8196" width="31.42578125" style="338" customWidth="1"/>
    <col min="8197" max="8197" width="13.7109375" style="338" customWidth="1"/>
    <col min="8198" max="8200" width="8.85546875" style="338"/>
    <col min="8201" max="8201" width="9.28515625" style="338" customWidth="1"/>
    <col min="8202" max="8202" width="16" style="338" customWidth="1"/>
    <col min="8203" max="8448" width="8.85546875" style="338"/>
    <col min="8449" max="8449" width="4.28515625" style="338" customWidth="1"/>
    <col min="8450" max="8450" width="46.140625" style="338" customWidth="1"/>
    <col min="8451" max="8451" width="46.42578125" style="338" customWidth="1"/>
    <col min="8452" max="8452" width="31.42578125" style="338" customWidth="1"/>
    <col min="8453" max="8453" width="13.7109375" style="338" customWidth="1"/>
    <col min="8454" max="8456" width="8.85546875" style="338"/>
    <col min="8457" max="8457" width="9.28515625" style="338" customWidth="1"/>
    <col min="8458" max="8458" width="16" style="338" customWidth="1"/>
    <col min="8459" max="8704" width="8.85546875" style="338"/>
    <col min="8705" max="8705" width="4.28515625" style="338" customWidth="1"/>
    <col min="8706" max="8706" width="46.140625" style="338" customWidth="1"/>
    <col min="8707" max="8707" width="46.42578125" style="338" customWidth="1"/>
    <col min="8708" max="8708" width="31.42578125" style="338" customWidth="1"/>
    <col min="8709" max="8709" width="13.7109375" style="338" customWidth="1"/>
    <col min="8710" max="8712" width="8.85546875" style="338"/>
    <col min="8713" max="8713" width="9.28515625" style="338" customWidth="1"/>
    <col min="8714" max="8714" width="16" style="338" customWidth="1"/>
    <col min="8715" max="8960" width="8.85546875" style="338"/>
    <col min="8961" max="8961" width="4.28515625" style="338" customWidth="1"/>
    <col min="8962" max="8962" width="46.140625" style="338" customWidth="1"/>
    <col min="8963" max="8963" width="46.42578125" style="338" customWidth="1"/>
    <col min="8964" max="8964" width="31.42578125" style="338" customWidth="1"/>
    <col min="8965" max="8965" width="13.7109375" style="338" customWidth="1"/>
    <col min="8966" max="8968" width="8.85546875" style="338"/>
    <col min="8969" max="8969" width="9.28515625" style="338" customWidth="1"/>
    <col min="8970" max="8970" width="16" style="338" customWidth="1"/>
    <col min="8971" max="9216" width="8.85546875" style="338"/>
    <col min="9217" max="9217" width="4.28515625" style="338" customWidth="1"/>
    <col min="9218" max="9218" width="46.140625" style="338" customWidth="1"/>
    <col min="9219" max="9219" width="46.42578125" style="338" customWidth="1"/>
    <col min="9220" max="9220" width="31.42578125" style="338" customWidth="1"/>
    <col min="9221" max="9221" width="13.7109375" style="338" customWidth="1"/>
    <col min="9222" max="9224" width="8.85546875" style="338"/>
    <col min="9225" max="9225" width="9.28515625" style="338" customWidth="1"/>
    <col min="9226" max="9226" width="16" style="338" customWidth="1"/>
    <col min="9227" max="9472" width="8.85546875" style="338"/>
    <col min="9473" max="9473" width="4.28515625" style="338" customWidth="1"/>
    <col min="9474" max="9474" width="46.140625" style="338" customWidth="1"/>
    <col min="9475" max="9475" width="46.42578125" style="338" customWidth="1"/>
    <col min="9476" max="9476" width="31.42578125" style="338" customWidth="1"/>
    <col min="9477" max="9477" width="13.7109375" style="338" customWidth="1"/>
    <col min="9478" max="9480" width="8.85546875" style="338"/>
    <col min="9481" max="9481" width="9.28515625" style="338" customWidth="1"/>
    <col min="9482" max="9482" width="16" style="338" customWidth="1"/>
    <col min="9483" max="9728" width="8.85546875" style="338"/>
    <col min="9729" max="9729" width="4.28515625" style="338" customWidth="1"/>
    <col min="9730" max="9730" width="46.140625" style="338" customWidth="1"/>
    <col min="9731" max="9731" width="46.42578125" style="338" customWidth="1"/>
    <col min="9732" max="9732" width="31.42578125" style="338" customWidth="1"/>
    <col min="9733" max="9733" width="13.7109375" style="338" customWidth="1"/>
    <col min="9734" max="9736" width="8.85546875" style="338"/>
    <col min="9737" max="9737" width="9.28515625" style="338" customWidth="1"/>
    <col min="9738" max="9738" width="16" style="338" customWidth="1"/>
    <col min="9739" max="9984" width="8.85546875" style="338"/>
    <col min="9985" max="9985" width="4.28515625" style="338" customWidth="1"/>
    <col min="9986" max="9986" width="46.140625" style="338" customWidth="1"/>
    <col min="9987" max="9987" width="46.42578125" style="338" customWidth="1"/>
    <col min="9988" max="9988" width="31.42578125" style="338" customWidth="1"/>
    <col min="9989" max="9989" width="13.7109375" style="338" customWidth="1"/>
    <col min="9990" max="9992" width="8.85546875" style="338"/>
    <col min="9993" max="9993" width="9.28515625" style="338" customWidth="1"/>
    <col min="9994" max="9994" width="16" style="338" customWidth="1"/>
    <col min="9995" max="10240" width="8.85546875" style="338"/>
    <col min="10241" max="10241" width="4.28515625" style="338" customWidth="1"/>
    <col min="10242" max="10242" width="46.140625" style="338" customWidth="1"/>
    <col min="10243" max="10243" width="46.42578125" style="338" customWidth="1"/>
    <col min="10244" max="10244" width="31.42578125" style="338" customWidth="1"/>
    <col min="10245" max="10245" width="13.7109375" style="338" customWidth="1"/>
    <col min="10246" max="10248" width="8.85546875" style="338"/>
    <col min="10249" max="10249" width="9.28515625" style="338" customWidth="1"/>
    <col min="10250" max="10250" width="16" style="338" customWidth="1"/>
    <col min="10251" max="10496" width="8.85546875" style="338"/>
    <col min="10497" max="10497" width="4.28515625" style="338" customWidth="1"/>
    <col min="10498" max="10498" width="46.140625" style="338" customWidth="1"/>
    <col min="10499" max="10499" width="46.42578125" style="338" customWidth="1"/>
    <col min="10500" max="10500" width="31.42578125" style="338" customWidth="1"/>
    <col min="10501" max="10501" width="13.7109375" style="338" customWidth="1"/>
    <col min="10502" max="10504" width="8.85546875" style="338"/>
    <col min="10505" max="10505" width="9.28515625" style="338" customWidth="1"/>
    <col min="10506" max="10506" width="16" style="338" customWidth="1"/>
    <col min="10507" max="10752" width="8.85546875" style="338"/>
    <col min="10753" max="10753" width="4.28515625" style="338" customWidth="1"/>
    <col min="10754" max="10754" width="46.140625" style="338" customWidth="1"/>
    <col min="10755" max="10755" width="46.42578125" style="338" customWidth="1"/>
    <col min="10756" max="10756" width="31.42578125" style="338" customWidth="1"/>
    <col min="10757" max="10757" width="13.7109375" style="338" customWidth="1"/>
    <col min="10758" max="10760" width="8.85546875" style="338"/>
    <col min="10761" max="10761" width="9.28515625" style="338" customWidth="1"/>
    <col min="10762" max="10762" width="16" style="338" customWidth="1"/>
    <col min="10763" max="11008" width="8.85546875" style="338"/>
    <col min="11009" max="11009" width="4.28515625" style="338" customWidth="1"/>
    <col min="11010" max="11010" width="46.140625" style="338" customWidth="1"/>
    <col min="11011" max="11011" width="46.42578125" style="338" customWidth="1"/>
    <col min="11012" max="11012" width="31.42578125" style="338" customWidth="1"/>
    <col min="11013" max="11013" width="13.7109375" style="338" customWidth="1"/>
    <col min="11014" max="11016" width="8.85546875" style="338"/>
    <col min="11017" max="11017" width="9.28515625" style="338" customWidth="1"/>
    <col min="11018" max="11018" width="16" style="338" customWidth="1"/>
    <col min="11019" max="11264" width="8.85546875" style="338"/>
    <col min="11265" max="11265" width="4.28515625" style="338" customWidth="1"/>
    <col min="11266" max="11266" width="46.140625" style="338" customWidth="1"/>
    <col min="11267" max="11267" width="46.42578125" style="338" customWidth="1"/>
    <col min="11268" max="11268" width="31.42578125" style="338" customWidth="1"/>
    <col min="11269" max="11269" width="13.7109375" style="338" customWidth="1"/>
    <col min="11270" max="11272" width="8.85546875" style="338"/>
    <col min="11273" max="11273" width="9.28515625" style="338" customWidth="1"/>
    <col min="11274" max="11274" width="16" style="338" customWidth="1"/>
    <col min="11275" max="11520" width="8.85546875" style="338"/>
    <col min="11521" max="11521" width="4.28515625" style="338" customWidth="1"/>
    <col min="11522" max="11522" width="46.140625" style="338" customWidth="1"/>
    <col min="11523" max="11523" width="46.42578125" style="338" customWidth="1"/>
    <col min="11524" max="11524" width="31.42578125" style="338" customWidth="1"/>
    <col min="11525" max="11525" width="13.7109375" style="338" customWidth="1"/>
    <col min="11526" max="11528" width="8.85546875" style="338"/>
    <col min="11529" max="11529" width="9.28515625" style="338" customWidth="1"/>
    <col min="11530" max="11530" width="16" style="338" customWidth="1"/>
    <col min="11531" max="11776" width="8.85546875" style="338"/>
    <col min="11777" max="11777" width="4.28515625" style="338" customWidth="1"/>
    <col min="11778" max="11778" width="46.140625" style="338" customWidth="1"/>
    <col min="11779" max="11779" width="46.42578125" style="338" customWidth="1"/>
    <col min="11780" max="11780" width="31.42578125" style="338" customWidth="1"/>
    <col min="11781" max="11781" width="13.7109375" style="338" customWidth="1"/>
    <col min="11782" max="11784" width="8.85546875" style="338"/>
    <col min="11785" max="11785" width="9.28515625" style="338" customWidth="1"/>
    <col min="11786" max="11786" width="16" style="338" customWidth="1"/>
    <col min="11787" max="12032" width="8.85546875" style="338"/>
    <col min="12033" max="12033" width="4.28515625" style="338" customWidth="1"/>
    <col min="12034" max="12034" width="46.140625" style="338" customWidth="1"/>
    <col min="12035" max="12035" width="46.42578125" style="338" customWidth="1"/>
    <col min="12036" max="12036" width="31.42578125" style="338" customWidth="1"/>
    <col min="12037" max="12037" width="13.7109375" style="338" customWidth="1"/>
    <col min="12038" max="12040" width="8.85546875" style="338"/>
    <col min="12041" max="12041" width="9.28515625" style="338" customWidth="1"/>
    <col min="12042" max="12042" width="16" style="338" customWidth="1"/>
    <col min="12043" max="12288" width="8.85546875" style="338"/>
    <col min="12289" max="12289" width="4.28515625" style="338" customWidth="1"/>
    <col min="12290" max="12290" width="46.140625" style="338" customWidth="1"/>
    <col min="12291" max="12291" width="46.42578125" style="338" customWidth="1"/>
    <col min="12292" max="12292" width="31.42578125" style="338" customWidth="1"/>
    <col min="12293" max="12293" width="13.7109375" style="338" customWidth="1"/>
    <col min="12294" max="12296" width="8.85546875" style="338"/>
    <col min="12297" max="12297" width="9.28515625" style="338" customWidth="1"/>
    <col min="12298" max="12298" width="16" style="338" customWidth="1"/>
    <col min="12299" max="12544" width="8.85546875" style="338"/>
    <col min="12545" max="12545" width="4.28515625" style="338" customWidth="1"/>
    <col min="12546" max="12546" width="46.140625" style="338" customWidth="1"/>
    <col min="12547" max="12547" width="46.42578125" style="338" customWidth="1"/>
    <col min="12548" max="12548" width="31.42578125" style="338" customWidth="1"/>
    <col min="12549" max="12549" width="13.7109375" style="338" customWidth="1"/>
    <col min="12550" max="12552" width="8.85546875" style="338"/>
    <col min="12553" max="12553" width="9.28515625" style="338" customWidth="1"/>
    <col min="12554" max="12554" width="16" style="338" customWidth="1"/>
    <col min="12555" max="12800" width="8.85546875" style="338"/>
    <col min="12801" max="12801" width="4.28515625" style="338" customWidth="1"/>
    <col min="12802" max="12802" width="46.140625" style="338" customWidth="1"/>
    <col min="12803" max="12803" width="46.42578125" style="338" customWidth="1"/>
    <col min="12804" max="12804" width="31.42578125" style="338" customWidth="1"/>
    <col min="12805" max="12805" width="13.7109375" style="338" customWidth="1"/>
    <col min="12806" max="12808" width="8.85546875" style="338"/>
    <col min="12809" max="12809" width="9.28515625" style="338" customWidth="1"/>
    <col min="12810" max="12810" width="16" style="338" customWidth="1"/>
    <col min="12811" max="13056" width="8.85546875" style="338"/>
    <col min="13057" max="13057" width="4.28515625" style="338" customWidth="1"/>
    <col min="13058" max="13058" width="46.140625" style="338" customWidth="1"/>
    <col min="13059" max="13059" width="46.42578125" style="338" customWidth="1"/>
    <col min="13060" max="13060" width="31.42578125" style="338" customWidth="1"/>
    <col min="13061" max="13061" width="13.7109375" style="338" customWidth="1"/>
    <col min="13062" max="13064" width="8.85546875" style="338"/>
    <col min="13065" max="13065" width="9.28515625" style="338" customWidth="1"/>
    <col min="13066" max="13066" width="16" style="338" customWidth="1"/>
    <col min="13067" max="13312" width="8.85546875" style="338"/>
    <col min="13313" max="13313" width="4.28515625" style="338" customWidth="1"/>
    <col min="13314" max="13314" width="46.140625" style="338" customWidth="1"/>
    <col min="13315" max="13315" width="46.42578125" style="338" customWidth="1"/>
    <col min="13316" max="13316" width="31.42578125" style="338" customWidth="1"/>
    <col min="13317" max="13317" width="13.7109375" style="338" customWidth="1"/>
    <col min="13318" max="13320" width="8.85546875" style="338"/>
    <col min="13321" max="13321" width="9.28515625" style="338" customWidth="1"/>
    <col min="13322" max="13322" width="16" style="338" customWidth="1"/>
    <col min="13323" max="13568" width="8.85546875" style="338"/>
    <col min="13569" max="13569" width="4.28515625" style="338" customWidth="1"/>
    <col min="13570" max="13570" width="46.140625" style="338" customWidth="1"/>
    <col min="13571" max="13571" width="46.42578125" style="338" customWidth="1"/>
    <col min="13572" max="13572" width="31.42578125" style="338" customWidth="1"/>
    <col min="13573" max="13573" width="13.7109375" style="338" customWidth="1"/>
    <col min="13574" max="13576" width="8.85546875" style="338"/>
    <col min="13577" max="13577" width="9.28515625" style="338" customWidth="1"/>
    <col min="13578" max="13578" width="16" style="338" customWidth="1"/>
    <col min="13579" max="13824" width="8.85546875" style="338"/>
    <col min="13825" max="13825" width="4.28515625" style="338" customWidth="1"/>
    <col min="13826" max="13826" width="46.140625" style="338" customWidth="1"/>
    <col min="13827" max="13827" width="46.42578125" style="338" customWidth="1"/>
    <col min="13828" max="13828" width="31.42578125" style="338" customWidth="1"/>
    <col min="13829" max="13829" width="13.7109375" style="338" customWidth="1"/>
    <col min="13830" max="13832" width="8.85546875" style="338"/>
    <col min="13833" max="13833" width="9.28515625" style="338" customWidth="1"/>
    <col min="13834" max="13834" width="16" style="338" customWidth="1"/>
    <col min="13835" max="14080" width="8.85546875" style="338"/>
    <col min="14081" max="14081" width="4.28515625" style="338" customWidth="1"/>
    <col min="14082" max="14082" width="46.140625" style="338" customWidth="1"/>
    <col min="14083" max="14083" width="46.42578125" style="338" customWidth="1"/>
    <col min="14084" max="14084" width="31.42578125" style="338" customWidth="1"/>
    <col min="14085" max="14085" width="13.7109375" style="338" customWidth="1"/>
    <col min="14086" max="14088" width="8.85546875" style="338"/>
    <col min="14089" max="14089" width="9.28515625" style="338" customWidth="1"/>
    <col min="14090" max="14090" width="16" style="338" customWidth="1"/>
    <col min="14091" max="14336" width="8.85546875" style="338"/>
    <col min="14337" max="14337" width="4.28515625" style="338" customWidth="1"/>
    <col min="14338" max="14338" width="46.140625" style="338" customWidth="1"/>
    <col min="14339" max="14339" width="46.42578125" style="338" customWidth="1"/>
    <col min="14340" max="14340" width="31.42578125" style="338" customWidth="1"/>
    <col min="14341" max="14341" width="13.7109375" style="338" customWidth="1"/>
    <col min="14342" max="14344" width="8.85546875" style="338"/>
    <col min="14345" max="14345" width="9.28515625" style="338" customWidth="1"/>
    <col min="14346" max="14346" width="16" style="338" customWidth="1"/>
    <col min="14347" max="14592" width="8.85546875" style="338"/>
    <col min="14593" max="14593" width="4.28515625" style="338" customWidth="1"/>
    <col min="14594" max="14594" width="46.140625" style="338" customWidth="1"/>
    <col min="14595" max="14595" width="46.42578125" style="338" customWidth="1"/>
    <col min="14596" max="14596" width="31.42578125" style="338" customWidth="1"/>
    <col min="14597" max="14597" width="13.7109375" style="338" customWidth="1"/>
    <col min="14598" max="14600" width="8.85546875" style="338"/>
    <col min="14601" max="14601" width="9.28515625" style="338" customWidth="1"/>
    <col min="14602" max="14602" width="16" style="338" customWidth="1"/>
    <col min="14603" max="14848" width="8.85546875" style="338"/>
    <col min="14849" max="14849" width="4.28515625" style="338" customWidth="1"/>
    <col min="14850" max="14850" width="46.140625" style="338" customWidth="1"/>
    <col min="14851" max="14851" width="46.42578125" style="338" customWidth="1"/>
    <col min="14852" max="14852" width="31.42578125" style="338" customWidth="1"/>
    <col min="14853" max="14853" width="13.7109375" style="338" customWidth="1"/>
    <col min="14854" max="14856" width="8.85546875" style="338"/>
    <col min="14857" max="14857" width="9.28515625" style="338" customWidth="1"/>
    <col min="14858" max="14858" width="16" style="338" customWidth="1"/>
    <col min="14859" max="15104" width="8.85546875" style="338"/>
    <col min="15105" max="15105" width="4.28515625" style="338" customWidth="1"/>
    <col min="15106" max="15106" width="46.140625" style="338" customWidth="1"/>
    <col min="15107" max="15107" width="46.42578125" style="338" customWidth="1"/>
    <col min="15108" max="15108" width="31.42578125" style="338" customWidth="1"/>
    <col min="15109" max="15109" width="13.7109375" style="338" customWidth="1"/>
    <col min="15110" max="15112" width="8.85546875" style="338"/>
    <col min="15113" max="15113" width="9.28515625" style="338" customWidth="1"/>
    <col min="15114" max="15114" width="16" style="338" customWidth="1"/>
    <col min="15115" max="15360" width="8.85546875" style="338"/>
    <col min="15361" max="15361" width="4.28515625" style="338" customWidth="1"/>
    <col min="15362" max="15362" width="46.140625" style="338" customWidth="1"/>
    <col min="15363" max="15363" width="46.42578125" style="338" customWidth="1"/>
    <col min="15364" max="15364" width="31.42578125" style="338" customWidth="1"/>
    <col min="15365" max="15365" width="13.7109375" style="338" customWidth="1"/>
    <col min="15366" max="15368" width="8.85546875" style="338"/>
    <col min="15369" max="15369" width="9.28515625" style="338" customWidth="1"/>
    <col min="15370" max="15370" width="16" style="338" customWidth="1"/>
    <col min="15371" max="15616" width="8.85546875" style="338"/>
    <col min="15617" max="15617" width="4.28515625" style="338" customWidth="1"/>
    <col min="15618" max="15618" width="46.140625" style="338" customWidth="1"/>
    <col min="15619" max="15619" width="46.42578125" style="338" customWidth="1"/>
    <col min="15620" max="15620" width="31.42578125" style="338" customWidth="1"/>
    <col min="15621" max="15621" width="13.7109375" style="338" customWidth="1"/>
    <col min="15622" max="15624" width="8.85546875" style="338"/>
    <col min="15625" max="15625" width="9.28515625" style="338" customWidth="1"/>
    <col min="15626" max="15626" width="16" style="338" customWidth="1"/>
    <col min="15627" max="15872" width="8.85546875" style="338"/>
    <col min="15873" max="15873" width="4.28515625" style="338" customWidth="1"/>
    <col min="15874" max="15874" width="46.140625" style="338" customWidth="1"/>
    <col min="15875" max="15875" width="46.42578125" style="338" customWidth="1"/>
    <col min="15876" max="15876" width="31.42578125" style="338" customWidth="1"/>
    <col min="15877" max="15877" width="13.7109375" style="338" customWidth="1"/>
    <col min="15878" max="15880" width="8.85546875" style="338"/>
    <col min="15881" max="15881" width="9.28515625" style="338" customWidth="1"/>
    <col min="15882" max="15882" width="16" style="338" customWidth="1"/>
    <col min="15883" max="16128" width="8.85546875" style="338"/>
    <col min="16129" max="16129" width="4.28515625" style="338" customWidth="1"/>
    <col min="16130" max="16130" width="46.140625" style="338" customWidth="1"/>
    <col min="16131" max="16131" width="46.42578125" style="338" customWidth="1"/>
    <col min="16132" max="16132" width="31.42578125" style="338" customWidth="1"/>
    <col min="16133" max="16133" width="13.7109375" style="338" customWidth="1"/>
    <col min="16134" max="16136" width="8.85546875" style="338"/>
    <col min="16137" max="16137" width="9.28515625" style="338" customWidth="1"/>
    <col min="16138" max="16138" width="16" style="338" customWidth="1"/>
    <col min="16139" max="16384" width="8.85546875" style="338"/>
  </cols>
  <sheetData>
    <row r="1" spans="1:14" x14ac:dyDescent="0.2">
      <c r="A1" s="336"/>
      <c r="B1" s="336"/>
      <c r="C1" s="336"/>
      <c r="D1" s="337"/>
      <c r="E1" s="337"/>
    </row>
    <row r="2" spans="1:14" x14ac:dyDescent="0.2">
      <c r="A2" s="339" t="s">
        <v>0</v>
      </c>
      <c r="B2" s="340"/>
      <c r="C2" s="340"/>
      <c r="D2" s="339" t="s">
        <v>1225</v>
      </c>
      <c r="E2" s="340"/>
      <c r="F2" s="340"/>
      <c r="G2" s="340"/>
    </row>
    <row r="3" spans="1:14" x14ac:dyDescent="0.2">
      <c r="A3" s="341"/>
      <c r="B3" s="342"/>
      <c r="C3" s="342"/>
      <c r="D3" s="341"/>
      <c r="E3" s="343"/>
      <c r="F3" s="343"/>
      <c r="G3" s="343"/>
    </row>
    <row r="4" spans="1:14" ht="9" customHeight="1" x14ac:dyDescent="0.2">
      <c r="A4" s="341"/>
      <c r="B4" s="340"/>
      <c r="C4" s="344"/>
      <c r="D4" s="344"/>
      <c r="E4" s="344"/>
      <c r="F4" s="344"/>
      <c r="G4" s="345"/>
    </row>
    <row r="5" spans="1:14" ht="21" customHeight="1" x14ac:dyDescent="0.2">
      <c r="A5" s="344" t="s">
        <v>1226</v>
      </c>
      <c r="B5" s="340"/>
      <c r="C5" s="344"/>
      <c r="D5" s="344" t="s">
        <v>1226</v>
      </c>
      <c r="E5" s="346"/>
      <c r="F5" s="346"/>
      <c r="G5" s="345"/>
    </row>
    <row r="6" spans="1:14" s="407" customFormat="1" ht="21.75" customHeight="1" x14ac:dyDescent="0.2">
      <c r="A6" s="405" t="s">
        <v>1227</v>
      </c>
      <c r="B6" s="406"/>
      <c r="C6" s="406"/>
      <c r="D6" s="405" t="s">
        <v>1227</v>
      </c>
    </row>
    <row r="7" spans="1:14" ht="25.5" customHeight="1" x14ac:dyDescent="0.2">
      <c r="A7" s="343"/>
      <c r="B7" s="343"/>
      <c r="C7" s="343"/>
      <c r="D7" s="343"/>
      <c r="E7" s="343"/>
      <c r="F7" s="343"/>
      <c r="G7" s="343"/>
    </row>
    <row r="8" spans="1:14" ht="23.25" customHeight="1" x14ac:dyDescent="0.2">
      <c r="A8" s="343"/>
      <c r="B8" s="695" t="s">
        <v>4</v>
      </c>
      <c r="C8" s="695"/>
      <c r="D8" s="695"/>
      <c r="E8" s="347"/>
      <c r="F8" s="347"/>
      <c r="G8" s="347"/>
      <c r="H8" s="347"/>
      <c r="I8" s="347"/>
    </row>
    <row r="9" spans="1:14" ht="16.5" customHeight="1" x14ac:dyDescent="0.2">
      <c r="A9" s="343"/>
      <c r="B9" s="696" t="s">
        <v>5</v>
      </c>
      <c r="C9" s="696"/>
      <c r="D9" s="696"/>
      <c r="E9" s="348"/>
      <c r="F9" s="348"/>
      <c r="G9" s="348"/>
      <c r="H9" s="349"/>
      <c r="I9" s="348"/>
    </row>
    <row r="10" spans="1:14" x14ac:dyDescent="0.2">
      <c r="A10" s="350"/>
      <c r="B10" s="351"/>
      <c r="C10" s="352"/>
      <c r="D10" s="349"/>
      <c r="E10" s="348"/>
      <c r="F10" s="348"/>
      <c r="G10" s="348"/>
      <c r="H10" s="349"/>
      <c r="I10" s="348"/>
    </row>
    <row r="11" spans="1:14" ht="15" customHeight="1" x14ac:dyDescent="0.2">
      <c r="A11" s="353"/>
      <c r="B11" s="697" t="s">
        <v>1228</v>
      </c>
      <c r="C11" s="697"/>
      <c r="D11" s="697"/>
      <c r="E11" s="348"/>
      <c r="F11" s="348"/>
      <c r="G11" s="348"/>
      <c r="H11" s="348"/>
      <c r="I11" s="348"/>
    </row>
    <row r="12" spans="1:14" ht="18.75" customHeight="1" x14ac:dyDescent="0.2">
      <c r="A12" s="354"/>
      <c r="B12" s="698" t="s">
        <v>1229</v>
      </c>
      <c r="C12" s="698"/>
      <c r="D12" s="698"/>
      <c r="E12" s="354"/>
      <c r="F12" s="354"/>
      <c r="G12" s="354"/>
      <c r="H12" s="354"/>
      <c r="I12" s="354"/>
      <c r="J12" s="354"/>
      <c r="K12" s="354"/>
      <c r="L12" s="354"/>
      <c r="M12" s="354"/>
      <c r="N12" s="354"/>
    </row>
    <row r="13" spans="1:14" ht="25.5" customHeight="1" x14ac:dyDescent="0.2">
      <c r="A13" s="355"/>
      <c r="B13" s="699" t="s">
        <v>1230</v>
      </c>
      <c r="C13" s="699"/>
      <c r="D13" s="699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4" x14ac:dyDescent="0.2">
      <c r="A14" s="353"/>
      <c r="B14" s="700" t="s">
        <v>1231</v>
      </c>
      <c r="C14" s="700"/>
      <c r="D14" s="700"/>
      <c r="E14" s="348"/>
      <c r="F14" s="348"/>
      <c r="G14" s="348"/>
      <c r="H14" s="348"/>
      <c r="I14" s="348"/>
    </row>
    <row r="15" spans="1:14" s="343" customFormat="1" ht="12.75" customHeight="1" x14ac:dyDescent="0.2">
      <c r="A15" s="356"/>
      <c r="B15" s="692" t="s">
        <v>9</v>
      </c>
      <c r="C15" s="692"/>
      <c r="D15" s="692"/>
      <c r="E15" s="348"/>
      <c r="F15" s="348"/>
      <c r="G15" s="352"/>
      <c r="H15" s="348"/>
      <c r="I15" s="348"/>
      <c r="J15" s="347"/>
    </row>
    <row r="16" spans="1:14" x14ac:dyDescent="0.2">
      <c r="A16" s="693"/>
      <c r="B16" s="693"/>
      <c r="C16" s="693"/>
      <c r="D16" s="693"/>
      <c r="E16" s="357"/>
    </row>
    <row r="17" spans="1:5" x14ac:dyDescent="0.2">
      <c r="A17" s="358" t="s">
        <v>1232</v>
      </c>
      <c r="B17" s="343"/>
      <c r="C17" s="343"/>
      <c r="D17" s="343"/>
      <c r="E17" s="343"/>
    </row>
    <row r="18" spans="1:5" x14ac:dyDescent="0.2">
      <c r="B18" s="694" t="s">
        <v>1233</v>
      </c>
      <c r="C18" s="694"/>
      <c r="D18" s="694"/>
      <c r="E18" s="694"/>
    </row>
    <row r="19" spans="1:5" x14ac:dyDescent="0.2">
      <c r="A19" s="343" t="s">
        <v>1234</v>
      </c>
      <c r="B19" s="343"/>
      <c r="C19" s="359"/>
      <c r="D19" s="359"/>
      <c r="E19" s="359"/>
    </row>
    <row r="20" spans="1:5" x14ac:dyDescent="0.2">
      <c r="B20" s="694" t="s">
        <v>1115</v>
      </c>
      <c r="C20" s="694"/>
      <c r="D20" s="694"/>
      <c r="E20" s="694"/>
    </row>
    <row r="21" spans="1:5" x14ac:dyDescent="0.2">
      <c r="B21" s="360"/>
      <c r="C21" s="360"/>
      <c r="D21" s="360"/>
      <c r="E21" s="360"/>
    </row>
    <row r="22" spans="1:5" x14ac:dyDescent="0.2">
      <c r="A22" s="361"/>
      <c r="B22" s="362" t="s">
        <v>1235</v>
      </c>
      <c r="C22" s="363">
        <f>E58/1000</f>
        <v>3557.63067</v>
      </c>
      <c r="D22" s="360"/>
      <c r="E22" s="360"/>
    </row>
    <row r="23" spans="1:5" x14ac:dyDescent="0.2">
      <c r="A23" s="343"/>
      <c r="B23" s="343"/>
      <c r="C23" s="364"/>
      <c r="D23" s="364"/>
      <c r="E23" s="365"/>
    </row>
    <row r="24" spans="1:5" ht="45" x14ac:dyDescent="0.2">
      <c r="A24" s="366" t="s">
        <v>1051</v>
      </c>
      <c r="B24" s="367" t="s">
        <v>1236</v>
      </c>
      <c r="C24" s="367" t="s">
        <v>1237</v>
      </c>
      <c r="D24" s="366" t="s">
        <v>1238</v>
      </c>
      <c r="E24" s="368" t="s">
        <v>1239</v>
      </c>
    </row>
    <row r="25" spans="1:5" x14ac:dyDescent="0.2">
      <c r="A25" s="369">
        <v>1</v>
      </c>
      <c r="B25" s="370">
        <v>2</v>
      </c>
      <c r="C25" s="370">
        <v>3</v>
      </c>
      <c r="D25" s="369">
        <v>4</v>
      </c>
      <c r="E25" s="369">
        <v>5</v>
      </c>
    </row>
    <row r="26" spans="1:5" x14ac:dyDescent="0.2">
      <c r="A26" s="685" t="s">
        <v>1240</v>
      </c>
      <c r="B26" s="689"/>
      <c r="C26" s="689"/>
      <c r="D26" s="689"/>
      <c r="E26" s="689"/>
    </row>
    <row r="27" spans="1:5" s="376" customFormat="1" ht="56.25" x14ac:dyDescent="0.2">
      <c r="A27" s="371">
        <v>1</v>
      </c>
      <c r="B27" s="372" t="s">
        <v>1241</v>
      </c>
      <c r="C27" s="373" t="s">
        <v>1242</v>
      </c>
      <c r="D27" s="374" t="s">
        <v>1243</v>
      </c>
      <c r="E27" s="375">
        <f>ROUND((993*33956/100),2)</f>
        <v>337183.08</v>
      </c>
    </row>
    <row r="28" spans="1:5" s="376" customFormat="1" ht="21" customHeight="1" x14ac:dyDescent="0.2">
      <c r="A28" s="377"/>
      <c r="B28" s="378" t="s">
        <v>1244</v>
      </c>
      <c r="C28" s="379" t="s">
        <v>1245</v>
      </c>
      <c r="D28" s="380"/>
      <c r="E28" s="381"/>
    </row>
    <row r="29" spans="1:5" s="376" customFormat="1" x14ac:dyDescent="0.2">
      <c r="A29" s="377"/>
      <c r="B29" s="378" t="s">
        <v>1246</v>
      </c>
      <c r="C29" s="382" t="s">
        <v>1247</v>
      </c>
      <c r="D29" s="380"/>
      <c r="E29" s="381"/>
    </row>
    <row r="30" spans="1:5" s="376" customFormat="1" ht="19.5" customHeight="1" x14ac:dyDescent="0.2">
      <c r="A30" s="377"/>
      <c r="B30" s="378" t="s">
        <v>1248</v>
      </c>
      <c r="D30" s="380"/>
      <c r="E30" s="381"/>
    </row>
    <row r="31" spans="1:5" x14ac:dyDescent="0.2">
      <c r="A31" s="383"/>
      <c r="B31" s="685" t="s">
        <v>1249</v>
      </c>
      <c r="C31" s="686"/>
      <c r="D31" s="686"/>
      <c r="E31" s="384" t="s">
        <v>2</v>
      </c>
    </row>
    <row r="32" spans="1:5" x14ac:dyDescent="0.2">
      <c r="A32" s="383"/>
      <c r="B32" s="687" t="s">
        <v>1250</v>
      </c>
      <c r="C32" s="688"/>
      <c r="D32" s="688"/>
      <c r="E32" s="375">
        <f>SUM(E27:E30)</f>
        <v>337183.08</v>
      </c>
    </row>
    <row r="33" spans="1:5" x14ac:dyDescent="0.2">
      <c r="A33" s="383"/>
      <c r="B33" s="685" t="s">
        <v>1251</v>
      </c>
      <c r="C33" s="686"/>
      <c r="D33" s="686"/>
      <c r="E33" s="384">
        <f>E32</f>
        <v>337183.08</v>
      </c>
    </row>
    <row r="34" spans="1:5" x14ac:dyDescent="0.2">
      <c r="A34" s="685" t="s">
        <v>1252</v>
      </c>
      <c r="B34" s="689"/>
      <c r="C34" s="689"/>
      <c r="D34" s="689"/>
      <c r="E34" s="689"/>
    </row>
    <row r="35" spans="1:5" ht="56.25" x14ac:dyDescent="0.2">
      <c r="A35" s="385">
        <v>2</v>
      </c>
      <c r="B35" s="372" t="s">
        <v>1241</v>
      </c>
      <c r="C35" s="373" t="s">
        <v>1242</v>
      </c>
      <c r="D35" s="374" t="s">
        <v>1253</v>
      </c>
      <c r="E35" s="375">
        <f>ROUND((444*33956/100*0.6),2)</f>
        <v>90458.78</v>
      </c>
    </row>
    <row r="36" spans="1:5" ht="15.75" customHeight="1" x14ac:dyDescent="0.2">
      <c r="A36" s="385"/>
      <c r="B36" s="378" t="s">
        <v>1244</v>
      </c>
      <c r="C36" s="379" t="s">
        <v>1245</v>
      </c>
      <c r="D36" s="380"/>
      <c r="E36" s="381"/>
    </row>
    <row r="37" spans="1:5" x14ac:dyDescent="0.2">
      <c r="A37" s="385"/>
      <c r="B37" s="378" t="s">
        <v>1246</v>
      </c>
      <c r="C37" s="382" t="s">
        <v>1247</v>
      </c>
      <c r="D37" s="380"/>
      <c r="E37" s="381"/>
    </row>
    <row r="38" spans="1:5" ht="33.75" x14ac:dyDescent="0.2">
      <c r="A38" s="385"/>
      <c r="B38" s="378" t="s">
        <v>1248</v>
      </c>
      <c r="C38" s="386" t="s">
        <v>1254</v>
      </c>
      <c r="D38" s="380"/>
      <c r="E38" s="381"/>
    </row>
    <row r="39" spans="1:5" x14ac:dyDescent="0.2">
      <c r="A39" s="383"/>
      <c r="B39" s="685" t="s">
        <v>1255</v>
      </c>
      <c r="C39" s="686"/>
      <c r="D39" s="686"/>
      <c r="E39" s="384" t="s">
        <v>2</v>
      </c>
    </row>
    <row r="40" spans="1:5" x14ac:dyDescent="0.2">
      <c r="A40" s="383"/>
      <c r="B40" s="687" t="s">
        <v>1256</v>
      </c>
      <c r="C40" s="688"/>
      <c r="D40" s="688"/>
      <c r="E40" s="375">
        <f>SUM(E35:E38)</f>
        <v>90458.78</v>
      </c>
    </row>
    <row r="41" spans="1:5" x14ac:dyDescent="0.2">
      <c r="A41" s="383"/>
      <c r="B41" s="685" t="s">
        <v>1257</v>
      </c>
      <c r="C41" s="686"/>
      <c r="D41" s="686"/>
      <c r="E41" s="384">
        <f>E40</f>
        <v>90458.78</v>
      </c>
    </row>
    <row r="42" spans="1:5" x14ac:dyDescent="0.2">
      <c r="A42" s="685" t="s">
        <v>1258</v>
      </c>
      <c r="B42" s="689"/>
      <c r="C42" s="689"/>
      <c r="D42" s="689"/>
      <c r="E42" s="689"/>
    </row>
    <row r="43" spans="1:5" ht="22.5" x14ac:dyDescent="0.2">
      <c r="A43" s="374">
        <v>3</v>
      </c>
      <c r="B43" s="372" t="s">
        <v>1259</v>
      </c>
      <c r="C43" s="373" t="s">
        <v>1242</v>
      </c>
      <c r="D43" s="374" t="s">
        <v>1260</v>
      </c>
      <c r="E43" s="375">
        <f>ROUND((17.5%*E33),2)</f>
        <v>59007.040000000001</v>
      </c>
    </row>
    <row r="44" spans="1:5" ht="33.75" x14ac:dyDescent="0.2">
      <c r="A44" s="380"/>
      <c r="B44" s="378" t="s">
        <v>1261</v>
      </c>
      <c r="C44" s="379" t="s">
        <v>1262</v>
      </c>
      <c r="D44" s="380"/>
      <c r="E44" s="381"/>
    </row>
    <row r="45" spans="1:5" x14ac:dyDescent="0.2">
      <c r="A45" s="380"/>
      <c r="B45" s="378" t="s">
        <v>1263</v>
      </c>
      <c r="C45" s="379"/>
      <c r="D45" s="380"/>
      <c r="E45" s="381"/>
    </row>
    <row r="46" spans="1:5" ht="22.5" x14ac:dyDescent="0.2">
      <c r="A46" s="374">
        <v>4</v>
      </c>
      <c r="B46" s="372" t="s">
        <v>1264</v>
      </c>
      <c r="C46" s="373" t="s">
        <v>1242</v>
      </c>
      <c r="D46" s="374" t="s">
        <v>1265</v>
      </c>
      <c r="E46" s="375">
        <f>ROUND((6%*(E33+E43)),2)</f>
        <v>23771.41</v>
      </c>
    </row>
    <row r="47" spans="1:5" x14ac:dyDescent="0.2">
      <c r="A47" s="380"/>
      <c r="B47" s="378"/>
      <c r="C47" s="379" t="s">
        <v>1266</v>
      </c>
      <c r="D47" s="380"/>
      <c r="E47" s="381"/>
    </row>
    <row r="48" spans="1:5" ht="27.75" customHeight="1" x14ac:dyDescent="0.2">
      <c r="A48" s="380"/>
      <c r="B48" s="378" t="s">
        <v>1267</v>
      </c>
      <c r="C48" s="379"/>
      <c r="D48" s="380"/>
      <c r="E48" s="381"/>
    </row>
    <row r="49" spans="1:9" x14ac:dyDescent="0.2">
      <c r="A49" s="383"/>
      <c r="B49" s="685" t="s">
        <v>1268</v>
      </c>
      <c r="C49" s="686"/>
      <c r="D49" s="686"/>
      <c r="E49" s="384" t="s">
        <v>2</v>
      </c>
    </row>
    <row r="50" spans="1:9" x14ac:dyDescent="0.2">
      <c r="A50" s="383"/>
      <c r="B50" s="687" t="s">
        <v>1269</v>
      </c>
      <c r="C50" s="688"/>
      <c r="D50" s="688"/>
      <c r="E50" s="375">
        <f>SUM(E43:E48)</f>
        <v>82778.45</v>
      </c>
    </row>
    <row r="51" spans="1:9" x14ac:dyDescent="0.2">
      <c r="A51" s="383"/>
      <c r="B51" s="685" t="s">
        <v>1270</v>
      </c>
      <c r="C51" s="686"/>
      <c r="D51" s="686"/>
      <c r="E51" s="384">
        <f>E50</f>
        <v>82778.45</v>
      </c>
    </row>
    <row r="52" spans="1:9" ht="15" customHeight="1" x14ac:dyDescent="0.2">
      <c r="A52" s="387"/>
      <c r="B52" s="690" t="s">
        <v>1271</v>
      </c>
      <c r="C52" s="691"/>
      <c r="D52" s="691"/>
      <c r="E52" s="388"/>
    </row>
    <row r="53" spans="1:9" ht="12" customHeight="1" x14ac:dyDescent="0.2">
      <c r="A53" s="389"/>
      <c r="B53" s="682" t="s">
        <v>1272</v>
      </c>
      <c r="C53" s="683"/>
      <c r="D53" s="683"/>
      <c r="E53" s="390">
        <f>E51</f>
        <v>82778.45</v>
      </c>
    </row>
    <row r="54" spans="1:9" ht="11.25" customHeight="1" x14ac:dyDescent="0.2">
      <c r="A54" s="383"/>
      <c r="B54" s="682" t="s">
        <v>1273</v>
      </c>
      <c r="C54" s="683"/>
      <c r="D54" s="683"/>
      <c r="E54" s="391">
        <f>E33*1.3</f>
        <v>438338.00400000002</v>
      </c>
      <c r="G54" s="392"/>
    </row>
    <row r="55" spans="1:9" x14ac:dyDescent="0.2">
      <c r="A55" s="383"/>
      <c r="B55" s="682" t="s">
        <v>1274</v>
      </c>
      <c r="C55" s="683"/>
      <c r="D55" s="683"/>
      <c r="E55" s="391">
        <f>E41*1.3</f>
        <v>117596.414</v>
      </c>
      <c r="G55" s="392"/>
      <c r="H55" s="684"/>
      <c r="I55" s="684"/>
    </row>
    <row r="56" spans="1:9" x14ac:dyDescent="0.2">
      <c r="A56" s="383"/>
      <c r="B56" s="685" t="s">
        <v>1275</v>
      </c>
      <c r="C56" s="686"/>
      <c r="D56" s="686"/>
      <c r="E56" s="393">
        <f>E53+E54+E55</f>
        <v>638712.86800000002</v>
      </c>
    </row>
    <row r="57" spans="1:9" ht="15" customHeight="1" x14ac:dyDescent="0.2">
      <c r="A57" s="394"/>
      <c r="B57" s="687" t="s">
        <v>1276</v>
      </c>
      <c r="C57" s="688"/>
      <c r="D57" s="688"/>
      <c r="E57" s="395">
        <f>ROUND((E56*5.57),2)</f>
        <v>3557630.67</v>
      </c>
    </row>
    <row r="58" spans="1:9" x14ac:dyDescent="0.2">
      <c r="A58" s="394"/>
      <c r="B58" s="685" t="s">
        <v>107</v>
      </c>
      <c r="C58" s="686"/>
      <c r="D58" s="686"/>
      <c r="E58" s="396">
        <f>E57</f>
        <v>3557630.67</v>
      </c>
    </row>
    <row r="59" spans="1:9" ht="25.5" hidden="1" customHeight="1" x14ac:dyDescent="0.2">
      <c r="A59" s="343"/>
      <c r="B59" s="343" t="s">
        <v>1277</v>
      </c>
      <c r="C59" s="679" t="s">
        <v>1278</v>
      </c>
      <c r="D59" s="679"/>
      <c r="E59" s="679"/>
    </row>
    <row r="60" spans="1:9" hidden="1" x14ac:dyDescent="0.2">
      <c r="C60" s="680" t="s">
        <v>1279</v>
      </c>
      <c r="D60" s="681"/>
      <c r="E60" s="681"/>
    </row>
    <row r="61" spans="1:9" ht="19.5" customHeight="1" x14ac:dyDescent="0.2">
      <c r="A61" s="397"/>
      <c r="B61" s="338" t="s">
        <v>1280</v>
      </c>
      <c r="C61" s="398"/>
      <c r="D61" s="338" t="s">
        <v>1160</v>
      </c>
    </row>
    <row r="62" spans="1:9" x14ac:dyDescent="0.2">
      <c r="C62" s="399" t="s">
        <v>1281</v>
      </c>
    </row>
    <row r="63" spans="1:9" x14ac:dyDescent="0.2">
      <c r="B63" s="338" t="s">
        <v>1282</v>
      </c>
      <c r="C63" s="398"/>
      <c r="D63" s="338" t="s">
        <v>1162</v>
      </c>
    </row>
    <row r="64" spans="1:9" x14ac:dyDescent="0.2">
      <c r="C64" s="399" t="s">
        <v>1281</v>
      </c>
    </row>
    <row r="99" spans="1:5" x14ac:dyDescent="0.2">
      <c r="A99" s="400"/>
      <c r="B99" s="401"/>
      <c r="C99" s="402"/>
      <c r="D99" s="403"/>
      <c r="E99" s="404"/>
    </row>
  </sheetData>
  <mergeCells count="32">
    <mergeCell ref="B31:D31"/>
    <mergeCell ref="B8:D8"/>
    <mergeCell ref="B9:D9"/>
    <mergeCell ref="B11:D11"/>
    <mergeCell ref="B12:D12"/>
    <mergeCell ref="B13:D13"/>
    <mergeCell ref="B14:D14"/>
    <mergeCell ref="B15:D15"/>
    <mergeCell ref="A16:D16"/>
    <mergeCell ref="B18:E18"/>
    <mergeCell ref="B20:E20"/>
    <mergeCell ref="A26:E26"/>
    <mergeCell ref="B53:D53"/>
    <mergeCell ref="B32:D32"/>
    <mergeCell ref="B33:D33"/>
    <mergeCell ref="A34:E34"/>
    <mergeCell ref="B39:D39"/>
    <mergeCell ref="B40:D40"/>
    <mergeCell ref="B41:D41"/>
    <mergeCell ref="A42:E42"/>
    <mergeCell ref="B49:D49"/>
    <mergeCell ref="B50:D50"/>
    <mergeCell ref="B51:D51"/>
    <mergeCell ref="B52:D52"/>
    <mergeCell ref="C59:E59"/>
    <mergeCell ref="C60:E60"/>
    <mergeCell ref="B54:D54"/>
    <mergeCell ref="B55:D55"/>
    <mergeCell ref="H55:I55"/>
    <mergeCell ref="B56:D56"/>
    <mergeCell ref="B57:D57"/>
    <mergeCell ref="B58:D58"/>
  </mergeCells>
  <pageMargins left="0.7" right="0.7" top="0.75" bottom="0.75" header="0.3" footer="0.3"/>
  <pageSetup paperSize="9" scale="61" fitToHeight="0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18939-480A-4CA8-A8E8-4D0980A92E82}">
  <dimension ref="A1:I77"/>
  <sheetViews>
    <sheetView view="pageBreakPreview" zoomScale="115" zoomScaleNormal="100" zoomScaleSheetLayoutView="115" workbookViewId="0">
      <selection activeCell="C12" sqref="C12"/>
    </sheetView>
  </sheetViews>
  <sheetFormatPr defaultColWidth="15.7109375" defaultRowHeight="15" x14ac:dyDescent="0.25"/>
  <cols>
    <col min="1" max="1" width="6.140625" style="410" customWidth="1"/>
    <col min="2" max="2" width="36.42578125" style="410" customWidth="1"/>
    <col min="3" max="3" width="49.42578125" style="410" customWidth="1"/>
    <col min="4" max="4" width="38.5703125" style="410" bestFit="1" customWidth="1"/>
    <col min="5" max="5" width="13.85546875" style="410" customWidth="1"/>
    <col min="6" max="6" width="0.140625" style="410" customWidth="1"/>
    <col min="7" max="16384" width="15.7109375" style="410"/>
  </cols>
  <sheetData>
    <row r="1" spans="1:7" ht="24.75" customHeight="1" x14ac:dyDescent="0.25">
      <c r="A1" s="711" t="s">
        <v>1283</v>
      </c>
      <c r="B1" s="711"/>
      <c r="C1" s="711"/>
      <c r="D1" s="711"/>
      <c r="E1" s="711"/>
      <c r="F1" s="408"/>
      <c r="G1" s="409"/>
    </row>
    <row r="2" spans="1:7" x14ac:dyDescent="0.25">
      <c r="A2" s="712" t="s">
        <v>971</v>
      </c>
      <c r="B2" s="712"/>
      <c r="C2" s="712"/>
      <c r="D2" s="712"/>
      <c r="E2" s="713"/>
      <c r="F2" s="411"/>
      <c r="G2" s="411"/>
    </row>
    <row r="3" spans="1:7" x14ac:dyDescent="0.25">
      <c r="A3" s="412"/>
      <c r="B3" s="412"/>
      <c r="C3" s="412"/>
      <c r="D3" s="412"/>
      <c r="E3" s="412"/>
      <c r="F3" s="411"/>
      <c r="G3" s="411"/>
    </row>
    <row r="4" spans="1:7" ht="29.25" customHeight="1" x14ac:dyDescent="0.25">
      <c r="A4" s="714" t="s">
        <v>4</v>
      </c>
      <c r="B4" s="714"/>
      <c r="C4" s="714"/>
      <c r="D4" s="714"/>
      <c r="E4" s="714"/>
      <c r="F4" s="411"/>
      <c r="G4" s="411"/>
    </row>
    <row r="5" spans="1:7" x14ac:dyDescent="0.25">
      <c r="A5" s="715" t="s">
        <v>1284</v>
      </c>
      <c r="B5" s="715"/>
      <c r="C5" s="715"/>
      <c r="D5" s="715"/>
      <c r="E5" s="715"/>
      <c r="F5" s="411"/>
      <c r="G5" s="411"/>
    </row>
    <row r="6" spans="1:7" x14ac:dyDescent="0.25">
      <c r="A6" s="412"/>
      <c r="B6" s="412"/>
      <c r="C6" s="412"/>
      <c r="D6" s="412"/>
      <c r="E6" s="412"/>
      <c r="F6" s="411"/>
      <c r="G6" s="411"/>
    </row>
    <row r="7" spans="1:7" x14ac:dyDescent="0.25">
      <c r="A7" s="413" t="s">
        <v>1232</v>
      </c>
      <c r="B7" s="412"/>
      <c r="C7" s="412"/>
      <c r="D7" s="412"/>
      <c r="E7" s="412"/>
      <c r="F7" s="411"/>
      <c r="G7" s="411"/>
    </row>
    <row r="8" spans="1:7" ht="15.75" x14ac:dyDescent="0.25">
      <c r="A8" s="411"/>
      <c r="B8" s="716" t="s">
        <v>1233</v>
      </c>
      <c r="C8" s="716"/>
      <c r="D8" s="716"/>
      <c r="E8" s="716"/>
      <c r="F8" s="411"/>
      <c r="G8" s="411"/>
    </row>
    <row r="9" spans="1:7" x14ac:dyDescent="0.25">
      <c r="A9" s="412" t="s">
        <v>1234</v>
      </c>
      <c r="B9" s="412"/>
      <c r="C9" s="414"/>
      <c r="D9" s="414"/>
      <c r="E9" s="414"/>
      <c r="F9" s="411"/>
      <c r="G9" s="411"/>
    </row>
    <row r="10" spans="1:7" ht="15.75" x14ac:dyDescent="0.25">
      <c r="A10" s="411"/>
      <c r="B10" s="716" t="s">
        <v>1115</v>
      </c>
      <c r="C10" s="716"/>
      <c r="D10" s="716"/>
      <c r="E10" s="716"/>
      <c r="F10" s="411"/>
      <c r="G10" s="411"/>
    </row>
    <row r="11" spans="1:7" x14ac:dyDescent="0.25">
      <c r="A11" s="411"/>
      <c r="B11" s="415"/>
      <c r="C11" s="415"/>
      <c r="D11" s="415"/>
      <c r="E11" s="415"/>
    </row>
    <row r="12" spans="1:7" x14ac:dyDescent="0.25">
      <c r="A12" s="416"/>
      <c r="B12" s="417" t="s">
        <v>1235</v>
      </c>
      <c r="C12" s="450">
        <f>E72</f>
        <v>1084215.5260497502</v>
      </c>
      <c r="D12" s="415"/>
      <c r="E12" s="415"/>
    </row>
    <row r="13" spans="1:7" x14ac:dyDescent="0.25">
      <c r="A13" s="412"/>
      <c r="B13" s="412"/>
      <c r="C13" s="418"/>
      <c r="D13" s="418"/>
      <c r="E13" s="419"/>
    </row>
    <row r="14" spans="1:7" ht="36" x14ac:dyDescent="0.25">
      <c r="A14" s="420" t="s">
        <v>1051</v>
      </c>
      <c r="B14" s="421" t="s">
        <v>1236</v>
      </c>
      <c r="C14" s="421" t="s">
        <v>1237</v>
      </c>
      <c r="D14" s="420" t="s">
        <v>1238</v>
      </c>
      <c r="E14" s="422" t="s">
        <v>1239</v>
      </c>
    </row>
    <row r="15" spans="1:7" x14ac:dyDescent="0.25">
      <c r="A15" s="423">
        <v>1</v>
      </c>
      <c r="B15" s="424">
        <v>2</v>
      </c>
      <c r="C15" s="424">
        <v>3</v>
      </c>
      <c r="D15" s="423">
        <v>4</v>
      </c>
      <c r="E15" s="423">
        <v>5</v>
      </c>
    </row>
    <row r="16" spans="1:7" x14ac:dyDescent="0.25">
      <c r="A16" s="709" t="s">
        <v>1240</v>
      </c>
      <c r="B16" s="710"/>
      <c r="C16" s="710"/>
      <c r="D16" s="710"/>
      <c r="E16" s="710"/>
    </row>
    <row r="17" spans="1:5" ht="25.5" x14ac:dyDescent="0.25">
      <c r="A17" s="425">
        <v>1</v>
      </c>
      <c r="B17" s="426" t="s">
        <v>1285</v>
      </c>
      <c r="C17" s="427" t="s">
        <v>1286</v>
      </c>
      <c r="D17" s="425" t="s">
        <v>1287</v>
      </c>
      <c r="E17" s="428">
        <v>16707.599999999999</v>
      </c>
    </row>
    <row r="18" spans="1:5" x14ac:dyDescent="0.25">
      <c r="A18" s="429"/>
      <c r="B18" s="430" t="s">
        <v>1288</v>
      </c>
      <c r="C18" s="431" t="s">
        <v>1289</v>
      </c>
      <c r="D18" s="429"/>
      <c r="E18" s="432"/>
    </row>
    <row r="19" spans="1:5" x14ac:dyDescent="0.25">
      <c r="A19" s="429"/>
      <c r="B19" s="430" t="s">
        <v>1244</v>
      </c>
      <c r="C19" s="431"/>
      <c r="D19" s="429"/>
      <c r="E19" s="432"/>
    </row>
    <row r="20" spans="1:5" x14ac:dyDescent="0.25">
      <c r="A20" s="429"/>
      <c r="B20" s="430" t="s">
        <v>1290</v>
      </c>
      <c r="C20" s="431"/>
      <c r="D20" s="429"/>
      <c r="E20" s="432"/>
    </row>
    <row r="21" spans="1:5" ht="36" x14ac:dyDescent="0.25">
      <c r="A21" s="429"/>
      <c r="B21" s="430" t="s">
        <v>1291</v>
      </c>
      <c r="C21" s="433" t="s">
        <v>1292</v>
      </c>
      <c r="D21" s="429"/>
      <c r="E21" s="432"/>
    </row>
    <row r="22" spans="1:5" ht="25.5" x14ac:dyDescent="0.25">
      <c r="A22" s="425">
        <v>2</v>
      </c>
      <c r="B22" s="426" t="s">
        <v>1293</v>
      </c>
      <c r="C22" s="427" t="s">
        <v>1286</v>
      </c>
      <c r="D22" s="425" t="s">
        <v>1294</v>
      </c>
      <c r="E22" s="428">
        <v>1517.6</v>
      </c>
    </row>
    <row r="23" spans="1:5" x14ac:dyDescent="0.25">
      <c r="A23" s="429"/>
      <c r="B23" s="430" t="s">
        <v>1295</v>
      </c>
      <c r="C23" s="431" t="s">
        <v>1296</v>
      </c>
      <c r="D23" s="429"/>
      <c r="E23" s="432"/>
    </row>
    <row r="24" spans="1:5" x14ac:dyDescent="0.25">
      <c r="A24" s="429"/>
      <c r="B24" s="430" t="s">
        <v>1244</v>
      </c>
      <c r="C24" s="431"/>
      <c r="D24" s="429"/>
      <c r="E24" s="432"/>
    </row>
    <row r="25" spans="1:5" x14ac:dyDescent="0.25">
      <c r="A25" s="429"/>
      <c r="B25" s="430" t="s">
        <v>1290</v>
      </c>
      <c r="C25" s="431"/>
      <c r="D25" s="429"/>
      <c r="E25" s="432"/>
    </row>
    <row r="26" spans="1:5" ht="36" x14ac:dyDescent="0.25">
      <c r="A26" s="429"/>
      <c r="B26" s="430" t="s">
        <v>1291</v>
      </c>
      <c r="C26" s="433" t="s">
        <v>1297</v>
      </c>
      <c r="D26" s="429"/>
      <c r="E26" s="432"/>
    </row>
    <row r="27" spans="1:5" ht="38.25" x14ac:dyDescent="0.25">
      <c r="A27" s="425">
        <v>3</v>
      </c>
      <c r="B27" s="426" t="s">
        <v>1298</v>
      </c>
      <c r="C27" s="427" t="s">
        <v>1286</v>
      </c>
      <c r="D27" s="425" t="s">
        <v>1299</v>
      </c>
      <c r="E27" s="428">
        <f>111*806*0.5</f>
        <v>44733</v>
      </c>
    </row>
    <row r="28" spans="1:5" x14ac:dyDescent="0.25">
      <c r="A28" s="429"/>
      <c r="B28" s="430" t="s">
        <v>1288</v>
      </c>
      <c r="C28" s="431" t="s">
        <v>1300</v>
      </c>
      <c r="D28" s="429"/>
      <c r="E28" s="432"/>
    </row>
    <row r="29" spans="1:5" x14ac:dyDescent="0.25">
      <c r="A29" s="429"/>
      <c r="B29" s="430" t="s">
        <v>1244</v>
      </c>
      <c r="C29" s="434"/>
      <c r="D29" s="429"/>
      <c r="E29" s="432"/>
    </row>
    <row r="30" spans="1:5" x14ac:dyDescent="0.25">
      <c r="A30" s="429"/>
      <c r="B30" s="430" t="s">
        <v>1301</v>
      </c>
      <c r="C30" s="435"/>
      <c r="D30" s="429"/>
      <c r="E30" s="432"/>
    </row>
    <row r="31" spans="1:5" ht="36" x14ac:dyDescent="0.25">
      <c r="A31" s="429"/>
      <c r="B31" s="430" t="s">
        <v>1302</v>
      </c>
      <c r="C31" s="433" t="s">
        <v>1303</v>
      </c>
      <c r="D31" s="429"/>
      <c r="E31" s="432"/>
    </row>
    <row r="32" spans="1:5" ht="38.25" x14ac:dyDescent="0.25">
      <c r="A32" s="425">
        <v>4</v>
      </c>
      <c r="B32" s="426" t="s">
        <v>1304</v>
      </c>
      <c r="C32" s="431" t="s">
        <v>1286</v>
      </c>
      <c r="D32" s="425" t="s">
        <v>1305</v>
      </c>
      <c r="E32" s="428">
        <f>41*806</f>
        <v>33046</v>
      </c>
    </row>
    <row r="33" spans="1:9" x14ac:dyDescent="0.25">
      <c r="A33" s="429"/>
      <c r="B33" s="430" t="s">
        <v>1288</v>
      </c>
      <c r="C33" s="431" t="s">
        <v>1306</v>
      </c>
      <c r="D33" s="429"/>
      <c r="E33" s="432"/>
    </row>
    <row r="34" spans="1:9" x14ac:dyDescent="0.25">
      <c r="A34" s="429"/>
      <c r="B34" s="430" t="s">
        <v>1244</v>
      </c>
      <c r="C34" s="436"/>
      <c r="D34" s="429"/>
      <c r="E34" s="432"/>
    </row>
    <row r="35" spans="1:9" x14ac:dyDescent="0.25">
      <c r="A35" s="429"/>
      <c r="B35" s="430" t="s">
        <v>1290</v>
      </c>
      <c r="C35" s="436"/>
      <c r="D35" s="429"/>
      <c r="E35" s="432"/>
    </row>
    <row r="36" spans="1:9" x14ac:dyDescent="0.25">
      <c r="A36" s="429"/>
      <c r="B36" s="430" t="s">
        <v>1307</v>
      </c>
      <c r="C36" s="436"/>
      <c r="D36" s="429"/>
      <c r="E36" s="432"/>
    </row>
    <row r="37" spans="1:9" x14ac:dyDescent="0.25">
      <c r="A37" s="437"/>
      <c r="B37" s="701" t="s">
        <v>1249</v>
      </c>
      <c r="C37" s="702"/>
      <c r="D37" s="702"/>
      <c r="E37" s="438" t="s">
        <v>2</v>
      </c>
      <c r="F37" s="411"/>
      <c r="G37" s="411"/>
      <c r="H37" s="411"/>
      <c r="I37" s="411"/>
    </row>
    <row r="38" spans="1:9" x14ac:dyDescent="0.25">
      <c r="A38" s="437"/>
      <c r="B38" s="707" t="s">
        <v>1308</v>
      </c>
      <c r="C38" s="708"/>
      <c r="D38" s="708"/>
      <c r="E38" s="428">
        <f>SUM(E17:E36)</f>
        <v>96004.2</v>
      </c>
      <c r="F38" s="411"/>
      <c r="G38" s="411"/>
      <c r="H38" s="411"/>
      <c r="I38" s="411"/>
    </row>
    <row r="39" spans="1:9" x14ac:dyDescent="0.25">
      <c r="A39" s="437"/>
      <c r="B39" s="701" t="s">
        <v>1251</v>
      </c>
      <c r="C39" s="702"/>
      <c r="D39" s="702"/>
      <c r="E39" s="438">
        <f>E38</f>
        <v>96004.2</v>
      </c>
      <c r="F39" s="411"/>
      <c r="G39" s="411"/>
      <c r="H39" s="411"/>
      <c r="I39" s="411"/>
    </row>
    <row r="40" spans="1:9" x14ac:dyDescent="0.25">
      <c r="A40" s="709" t="s">
        <v>1252</v>
      </c>
      <c r="B40" s="710"/>
      <c r="C40" s="710"/>
      <c r="D40" s="710"/>
      <c r="E40" s="710"/>
      <c r="F40" s="411"/>
      <c r="G40" s="411"/>
      <c r="H40" s="411"/>
      <c r="I40" s="411"/>
    </row>
    <row r="41" spans="1:9" ht="25.5" x14ac:dyDescent="0.25">
      <c r="A41" s="425">
        <v>5</v>
      </c>
      <c r="B41" s="426" t="s">
        <v>1285</v>
      </c>
      <c r="C41" s="427" t="s">
        <v>1286</v>
      </c>
      <c r="D41" s="425" t="s">
        <v>1309</v>
      </c>
      <c r="E41" s="439">
        <v>6091.2</v>
      </c>
      <c r="F41" s="411"/>
      <c r="G41" s="411"/>
      <c r="H41" s="411"/>
      <c r="I41" s="411"/>
    </row>
    <row r="42" spans="1:9" x14ac:dyDescent="0.25">
      <c r="A42" s="429"/>
      <c r="B42" s="430" t="s">
        <v>1288</v>
      </c>
      <c r="C42" s="431" t="s">
        <v>1289</v>
      </c>
      <c r="D42" s="429"/>
      <c r="E42" s="440"/>
      <c r="F42" s="411"/>
      <c r="G42" s="411"/>
      <c r="H42" s="411"/>
      <c r="I42" s="411"/>
    </row>
    <row r="43" spans="1:9" x14ac:dyDescent="0.25">
      <c r="A43" s="429"/>
      <c r="B43" s="430" t="s">
        <v>1244</v>
      </c>
      <c r="C43" s="431"/>
      <c r="D43" s="429"/>
      <c r="E43" s="432"/>
      <c r="F43" s="411"/>
      <c r="G43" s="411"/>
      <c r="H43" s="411"/>
      <c r="I43" s="411"/>
    </row>
    <row r="44" spans="1:9" x14ac:dyDescent="0.25">
      <c r="A44" s="429"/>
      <c r="B44" s="430" t="s">
        <v>1290</v>
      </c>
      <c r="C44" s="435"/>
      <c r="D44" s="429"/>
      <c r="E44" s="432"/>
      <c r="F44" s="411"/>
      <c r="G44" s="411"/>
      <c r="H44" s="411"/>
      <c r="I44" s="441"/>
    </row>
    <row r="45" spans="1:9" ht="36" x14ac:dyDescent="0.25">
      <c r="A45" s="429"/>
      <c r="B45" s="430" t="s">
        <v>1291</v>
      </c>
      <c r="C45" s="433" t="s">
        <v>1310</v>
      </c>
      <c r="D45" s="429"/>
      <c r="E45" s="432"/>
      <c r="F45" s="411"/>
      <c r="G45" s="411"/>
      <c r="H45" s="411"/>
      <c r="I45" s="411"/>
    </row>
    <row r="46" spans="1:9" ht="25.5" x14ac:dyDescent="0.25">
      <c r="A46" s="425">
        <v>6</v>
      </c>
      <c r="B46" s="426" t="s">
        <v>1293</v>
      </c>
      <c r="C46" s="427" t="s">
        <v>1286</v>
      </c>
      <c r="D46" s="425" t="s">
        <v>1311</v>
      </c>
      <c r="E46" s="428">
        <v>1027.2</v>
      </c>
      <c r="F46" s="411"/>
      <c r="G46" s="411"/>
      <c r="H46" s="411"/>
      <c r="I46" s="411"/>
    </row>
    <row r="47" spans="1:9" x14ac:dyDescent="0.25">
      <c r="A47" s="429"/>
      <c r="B47" s="430" t="s">
        <v>1295</v>
      </c>
      <c r="C47" s="431" t="s">
        <v>1296</v>
      </c>
      <c r="D47" s="429"/>
      <c r="E47" s="432"/>
      <c r="F47" s="411"/>
      <c r="G47" s="411"/>
      <c r="H47" s="411"/>
      <c r="I47" s="411"/>
    </row>
    <row r="48" spans="1:9" x14ac:dyDescent="0.25">
      <c r="A48" s="429"/>
      <c r="B48" s="430" t="s">
        <v>1244</v>
      </c>
      <c r="C48" s="431"/>
      <c r="D48" s="429"/>
      <c r="E48" s="432"/>
      <c r="F48" s="411"/>
      <c r="G48" s="411"/>
      <c r="H48" s="411"/>
      <c r="I48" s="411"/>
    </row>
    <row r="49" spans="1:9" x14ac:dyDescent="0.25">
      <c r="A49" s="429"/>
      <c r="B49" s="430" t="s">
        <v>1290</v>
      </c>
      <c r="C49" s="431"/>
      <c r="D49" s="429"/>
      <c r="E49" s="432"/>
      <c r="F49" s="411"/>
      <c r="G49" s="411"/>
      <c r="H49" s="411"/>
      <c r="I49" s="411"/>
    </row>
    <row r="50" spans="1:9" ht="36" x14ac:dyDescent="0.25">
      <c r="A50" s="429"/>
      <c r="B50" s="430" t="s">
        <v>1291</v>
      </c>
      <c r="C50" s="433" t="s">
        <v>1310</v>
      </c>
      <c r="D50" s="429"/>
      <c r="E50" s="432"/>
    </row>
    <row r="51" spans="1:9" ht="25.5" x14ac:dyDescent="0.25">
      <c r="A51" s="425">
        <v>7</v>
      </c>
      <c r="B51" s="426" t="s">
        <v>1312</v>
      </c>
      <c r="C51" s="427" t="s">
        <v>1286</v>
      </c>
      <c r="D51" s="425" t="s">
        <v>1313</v>
      </c>
      <c r="E51" s="428">
        <f>(10000+5%*(96004.02+6091.2+1027.2))*1.75</f>
        <v>26523.211749999999</v>
      </c>
    </row>
    <row r="52" spans="1:9" ht="25.5" x14ac:dyDescent="0.25">
      <c r="A52" s="429"/>
      <c r="B52" s="430" t="s">
        <v>1314</v>
      </c>
      <c r="C52" s="431" t="s">
        <v>1315</v>
      </c>
      <c r="D52" s="429"/>
      <c r="E52" s="432"/>
    </row>
    <row r="53" spans="1:9" ht="38.25" x14ac:dyDescent="0.25">
      <c r="A53" s="429"/>
      <c r="B53" s="430" t="s">
        <v>1316</v>
      </c>
      <c r="C53" s="442" t="s">
        <v>1317</v>
      </c>
      <c r="D53" s="429"/>
      <c r="E53" s="432"/>
    </row>
    <row r="54" spans="1:9" x14ac:dyDescent="0.25">
      <c r="A54" s="437"/>
      <c r="B54" s="701" t="s">
        <v>1255</v>
      </c>
      <c r="C54" s="702"/>
      <c r="D54" s="702"/>
      <c r="E54" s="438" t="s">
        <v>2</v>
      </c>
    </row>
    <row r="55" spans="1:9" x14ac:dyDescent="0.25">
      <c r="A55" s="437"/>
      <c r="B55" s="707" t="s">
        <v>1318</v>
      </c>
      <c r="C55" s="708"/>
      <c r="D55" s="708"/>
      <c r="E55" s="428">
        <f>SUM(E41:E53)</f>
        <v>33641.611749999996</v>
      </c>
    </row>
    <row r="56" spans="1:9" x14ac:dyDescent="0.25">
      <c r="A56" s="437"/>
      <c r="B56" s="701" t="s">
        <v>1257</v>
      </c>
      <c r="C56" s="702"/>
      <c r="D56" s="702"/>
      <c r="E56" s="438">
        <f>E55</f>
        <v>33641.611749999996</v>
      </c>
    </row>
    <row r="57" spans="1:9" x14ac:dyDescent="0.25">
      <c r="A57" s="709" t="s">
        <v>1258</v>
      </c>
      <c r="B57" s="710"/>
      <c r="C57" s="710"/>
      <c r="D57" s="710"/>
      <c r="E57" s="710"/>
    </row>
    <row r="58" spans="1:9" ht="25.5" x14ac:dyDescent="0.25">
      <c r="A58" s="425">
        <v>8</v>
      </c>
      <c r="B58" s="426" t="s">
        <v>1259</v>
      </c>
      <c r="C58" s="427" t="s">
        <v>1286</v>
      </c>
      <c r="D58" s="425" t="s">
        <v>1319</v>
      </c>
      <c r="E58" s="428">
        <f>20%*E38</f>
        <v>19200.84</v>
      </c>
    </row>
    <row r="59" spans="1:9" ht="63.75" x14ac:dyDescent="0.25">
      <c r="A59" s="429"/>
      <c r="B59" s="430" t="s">
        <v>1320</v>
      </c>
      <c r="C59" s="431" t="s">
        <v>1262</v>
      </c>
      <c r="D59" s="429"/>
      <c r="E59" s="432"/>
    </row>
    <row r="60" spans="1:9" x14ac:dyDescent="0.25">
      <c r="A60" s="429"/>
      <c r="B60" s="430" t="s">
        <v>1321</v>
      </c>
      <c r="C60" s="431"/>
      <c r="D60" s="429"/>
      <c r="E60" s="432"/>
    </row>
    <row r="61" spans="1:9" ht="25.5" x14ac:dyDescent="0.25">
      <c r="A61" s="425">
        <v>9</v>
      </c>
      <c r="B61" s="426" t="s">
        <v>1264</v>
      </c>
      <c r="C61" s="427" t="s">
        <v>1286</v>
      </c>
      <c r="D61" s="425" t="s">
        <v>1322</v>
      </c>
      <c r="E61" s="428">
        <f>6%*(E38+E58)</f>
        <v>6912.3023999999996</v>
      </c>
    </row>
    <row r="62" spans="1:9" ht="25.5" x14ac:dyDescent="0.25">
      <c r="A62" s="429"/>
      <c r="B62" s="430" t="s">
        <v>1323</v>
      </c>
      <c r="C62" s="431" t="s">
        <v>1266</v>
      </c>
      <c r="D62" s="429"/>
      <c r="E62" s="432"/>
    </row>
    <row r="63" spans="1:9" x14ac:dyDescent="0.25">
      <c r="A63" s="437"/>
      <c r="B63" s="701" t="s">
        <v>1268</v>
      </c>
      <c r="C63" s="702"/>
      <c r="D63" s="702"/>
      <c r="E63" s="438" t="s">
        <v>2</v>
      </c>
    </row>
    <row r="64" spans="1:9" x14ac:dyDescent="0.25">
      <c r="A64" s="437"/>
      <c r="B64" s="707" t="s">
        <v>1324</v>
      </c>
      <c r="C64" s="708"/>
      <c r="D64" s="708"/>
      <c r="E64" s="428">
        <f>SUM(E58:E62)</f>
        <v>26113.142400000001</v>
      </c>
    </row>
    <row r="65" spans="1:5" x14ac:dyDescent="0.25">
      <c r="A65" s="437"/>
      <c r="B65" s="701" t="s">
        <v>1270</v>
      </c>
      <c r="C65" s="702"/>
      <c r="D65" s="702"/>
      <c r="E65" s="438">
        <f>E64</f>
        <v>26113.142400000001</v>
      </c>
    </row>
    <row r="66" spans="1:5" ht="27" customHeight="1" x14ac:dyDescent="0.25">
      <c r="A66" s="437"/>
      <c r="B66" s="705" t="s">
        <v>1271</v>
      </c>
      <c r="C66" s="706"/>
      <c r="D66" s="706"/>
      <c r="E66" s="443" t="s">
        <v>2</v>
      </c>
    </row>
    <row r="67" spans="1:5" x14ac:dyDescent="0.25">
      <c r="A67" s="437"/>
      <c r="B67" s="707" t="s">
        <v>1325</v>
      </c>
      <c r="C67" s="708"/>
      <c r="D67" s="708"/>
      <c r="E67" s="428">
        <f>E65</f>
        <v>26113.142400000001</v>
      </c>
    </row>
    <row r="68" spans="1:5" x14ac:dyDescent="0.25">
      <c r="A68" s="437"/>
      <c r="B68" s="707" t="s">
        <v>1326</v>
      </c>
      <c r="C68" s="708"/>
      <c r="D68" s="708"/>
      <c r="E68" s="428">
        <f>E39*1.3</f>
        <v>124805.46</v>
      </c>
    </row>
    <row r="69" spans="1:5" x14ac:dyDescent="0.25">
      <c r="A69" s="437"/>
      <c r="B69" s="707" t="s">
        <v>1327</v>
      </c>
      <c r="C69" s="708"/>
      <c r="D69" s="708"/>
      <c r="E69" s="428">
        <f>E56*1.3</f>
        <v>43734.095275</v>
      </c>
    </row>
    <row r="70" spans="1:5" x14ac:dyDescent="0.25">
      <c r="A70" s="437"/>
      <c r="B70" s="701" t="s">
        <v>1275</v>
      </c>
      <c r="C70" s="702"/>
      <c r="D70" s="702"/>
      <c r="E70" s="438">
        <f>E67+E68+E69</f>
        <v>194652.697675</v>
      </c>
    </row>
    <row r="71" spans="1:5" x14ac:dyDescent="0.25">
      <c r="A71" s="444"/>
      <c r="B71" s="707" t="s">
        <v>1276</v>
      </c>
      <c r="C71" s="708"/>
      <c r="D71" s="708"/>
      <c r="E71" s="445">
        <f>E70*5.57</f>
        <v>1084215.5260497502</v>
      </c>
    </row>
    <row r="72" spans="1:5" x14ac:dyDescent="0.25">
      <c r="A72" s="444"/>
      <c r="B72" s="701" t="s">
        <v>107</v>
      </c>
      <c r="C72" s="702"/>
      <c r="D72" s="702"/>
      <c r="E72" s="446">
        <f>E71</f>
        <v>1084215.5260497502</v>
      </c>
    </row>
    <row r="73" spans="1:5" x14ac:dyDescent="0.25">
      <c r="A73" s="411"/>
      <c r="B73" s="411"/>
      <c r="C73" s="703"/>
      <c r="D73" s="704"/>
      <c r="E73" s="704"/>
    </row>
    <row r="74" spans="1:5" x14ac:dyDescent="0.25">
      <c r="A74" s="447"/>
      <c r="B74" s="434" t="s">
        <v>1280</v>
      </c>
      <c r="C74" s="448"/>
      <c r="D74" s="434" t="s">
        <v>1160</v>
      </c>
      <c r="E74" s="411"/>
    </row>
    <row r="75" spans="1:5" x14ac:dyDescent="0.25">
      <c r="A75" s="411"/>
      <c r="B75" s="411"/>
      <c r="C75" s="449" t="s">
        <v>1281</v>
      </c>
      <c r="D75" s="411"/>
      <c r="E75" s="411"/>
    </row>
    <row r="76" spans="1:5" x14ac:dyDescent="0.25">
      <c r="A76" s="411"/>
      <c r="B76" s="434" t="s">
        <v>1282</v>
      </c>
      <c r="C76" s="448"/>
      <c r="D76" s="434" t="s">
        <v>1162</v>
      </c>
    </row>
    <row r="77" spans="1:5" x14ac:dyDescent="0.25">
      <c r="A77" s="411"/>
      <c r="B77" s="411"/>
      <c r="C77" s="449" t="s">
        <v>1281</v>
      </c>
      <c r="D77" s="411"/>
    </row>
  </sheetData>
  <mergeCells count="26">
    <mergeCell ref="B10:E10"/>
    <mergeCell ref="A1:E1"/>
    <mergeCell ref="A2:E2"/>
    <mergeCell ref="A4:E4"/>
    <mergeCell ref="A5:E5"/>
    <mergeCell ref="B8:E8"/>
    <mergeCell ref="B65:D65"/>
    <mergeCell ref="A16:E16"/>
    <mergeCell ref="B37:D37"/>
    <mergeCell ref="B38:D38"/>
    <mergeCell ref="B39:D39"/>
    <mergeCell ref="A40:E40"/>
    <mergeCell ref="B54:D54"/>
    <mergeCell ref="B55:D55"/>
    <mergeCell ref="B56:D56"/>
    <mergeCell ref="A57:E57"/>
    <mergeCell ref="B63:D63"/>
    <mergeCell ref="B64:D64"/>
    <mergeCell ref="B72:D72"/>
    <mergeCell ref="C73:E73"/>
    <mergeCell ref="B66:D66"/>
    <mergeCell ref="B67:D67"/>
    <mergeCell ref="B68:D68"/>
    <mergeCell ref="B69:D69"/>
    <mergeCell ref="B70:D70"/>
    <mergeCell ref="B71:D71"/>
  </mergeCells>
  <pageMargins left="0.7" right="0.7" top="0.75" bottom="0.75" header="0.3" footer="0.3"/>
  <pageSetup paperSize="9" scale="4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630FF-1C92-44A4-9890-50ED626EB0A9}">
  <sheetPr>
    <pageSetUpPr fitToPage="1"/>
  </sheetPr>
  <dimension ref="A1:J25"/>
  <sheetViews>
    <sheetView view="pageBreakPreview" zoomScaleNormal="80" zoomScaleSheetLayoutView="100" workbookViewId="0">
      <selection activeCell="A3" sqref="A3:G3"/>
    </sheetView>
  </sheetViews>
  <sheetFormatPr defaultRowHeight="15" x14ac:dyDescent="0.25"/>
  <cols>
    <col min="1" max="1" width="6.28515625" style="451" customWidth="1"/>
    <col min="2" max="2" width="29.42578125" style="475" customWidth="1"/>
    <col min="3" max="3" width="10.140625" style="451" customWidth="1"/>
    <col min="4" max="4" width="10.28515625" style="451" customWidth="1"/>
    <col min="5" max="5" width="28.7109375" style="475" customWidth="1"/>
    <col min="6" max="6" width="13.85546875" style="451" customWidth="1"/>
    <col min="7" max="7" width="25" style="475" customWidth="1"/>
    <col min="8" max="9" width="9.140625" style="451"/>
    <col min="10" max="10" width="11.5703125" style="451" bestFit="1" customWidth="1"/>
    <col min="11" max="256" width="9.140625" style="451"/>
    <col min="257" max="257" width="6.28515625" style="451" customWidth="1"/>
    <col min="258" max="258" width="29.42578125" style="451" customWidth="1"/>
    <col min="259" max="259" width="10.140625" style="451" customWidth="1"/>
    <col min="260" max="260" width="9.140625" style="451"/>
    <col min="261" max="261" width="28.7109375" style="451" customWidth="1"/>
    <col min="262" max="262" width="13.85546875" style="451" customWidth="1"/>
    <col min="263" max="263" width="25" style="451" customWidth="1"/>
    <col min="264" max="512" width="9.140625" style="451"/>
    <col min="513" max="513" width="6.28515625" style="451" customWidth="1"/>
    <col min="514" max="514" width="29.42578125" style="451" customWidth="1"/>
    <col min="515" max="515" width="10.140625" style="451" customWidth="1"/>
    <col min="516" max="516" width="9.140625" style="451"/>
    <col min="517" max="517" width="28.7109375" style="451" customWidth="1"/>
    <col min="518" max="518" width="13.85546875" style="451" customWidth="1"/>
    <col min="519" max="519" width="25" style="451" customWidth="1"/>
    <col min="520" max="768" width="9.140625" style="451"/>
    <col min="769" max="769" width="6.28515625" style="451" customWidth="1"/>
    <col min="770" max="770" width="29.42578125" style="451" customWidth="1"/>
    <col min="771" max="771" width="10.140625" style="451" customWidth="1"/>
    <col min="772" max="772" width="9.140625" style="451"/>
    <col min="773" max="773" width="28.7109375" style="451" customWidth="1"/>
    <col min="774" max="774" width="13.85546875" style="451" customWidth="1"/>
    <col min="775" max="775" width="25" style="451" customWidth="1"/>
    <col min="776" max="1024" width="9.140625" style="451"/>
    <col min="1025" max="1025" width="6.28515625" style="451" customWidth="1"/>
    <col min="1026" max="1026" width="29.42578125" style="451" customWidth="1"/>
    <col min="1027" max="1027" width="10.140625" style="451" customWidth="1"/>
    <col min="1028" max="1028" width="9.140625" style="451"/>
    <col min="1029" max="1029" width="28.7109375" style="451" customWidth="1"/>
    <col min="1030" max="1030" width="13.85546875" style="451" customWidth="1"/>
    <col min="1031" max="1031" width="25" style="451" customWidth="1"/>
    <col min="1032" max="1280" width="9.140625" style="451"/>
    <col min="1281" max="1281" width="6.28515625" style="451" customWidth="1"/>
    <col min="1282" max="1282" width="29.42578125" style="451" customWidth="1"/>
    <col min="1283" max="1283" width="10.140625" style="451" customWidth="1"/>
    <col min="1284" max="1284" width="9.140625" style="451"/>
    <col min="1285" max="1285" width="28.7109375" style="451" customWidth="1"/>
    <col min="1286" max="1286" width="13.85546875" style="451" customWidth="1"/>
    <col min="1287" max="1287" width="25" style="451" customWidth="1"/>
    <col min="1288" max="1536" width="9.140625" style="451"/>
    <col min="1537" max="1537" width="6.28515625" style="451" customWidth="1"/>
    <col min="1538" max="1538" width="29.42578125" style="451" customWidth="1"/>
    <col min="1539" max="1539" width="10.140625" style="451" customWidth="1"/>
    <col min="1540" max="1540" width="9.140625" style="451"/>
    <col min="1541" max="1541" width="28.7109375" style="451" customWidth="1"/>
    <col min="1542" max="1542" width="13.85546875" style="451" customWidth="1"/>
    <col min="1543" max="1543" width="25" style="451" customWidth="1"/>
    <col min="1544" max="1792" width="9.140625" style="451"/>
    <col min="1793" max="1793" width="6.28515625" style="451" customWidth="1"/>
    <col min="1794" max="1794" width="29.42578125" style="451" customWidth="1"/>
    <col min="1795" max="1795" width="10.140625" style="451" customWidth="1"/>
    <col min="1796" max="1796" width="9.140625" style="451"/>
    <col min="1797" max="1797" width="28.7109375" style="451" customWidth="1"/>
    <col min="1798" max="1798" width="13.85546875" style="451" customWidth="1"/>
    <col min="1799" max="1799" width="25" style="451" customWidth="1"/>
    <col min="1800" max="2048" width="9.140625" style="451"/>
    <col min="2049" max="2049" width="6.28515625" style="451" customWidth="1"/>
    <col min="2050" max="2050" width="29.42578125" style="451" customWidth="1"/>
    <col min="2051" max="2051" width="10.140625" style="451" customWidth="1"/>
    <col min="2052" max="2052" width="9.140625" style="451"/>
    <col min="2053" max="2053" width="28.7109375" style="451" customWidth="1"/>
    <col min="2054" max="2054" width="13.85546875" style="451" customWidth="1"/>
    <col min="2055" max="2055" width="25" style="451" customWidth="1"/>
    <col min="2056" max="2304" width="9.140625" style="451"/>
    <col min="2305" max="2305" width="6.28515625" style="451" customWidth="1"/>
    <col min="2306" max="2306" width="29.42578125" style="451" customWidth="1"/>
    <col min="2307" max="2307" width="10.140625" style="451" customWidth="1"/>
    <col min="2308" max="2308" width="9.140625" style="451"/>
    <col min="2309" max="2309" width="28.7109375" style="451" customWidth="1"/>
    <col min="2310" max="2310" width="13.85546875" style="451" customWidth="1"/>
    <col min="2311" max="2311" width="25" style="451" customWidth="1"/>
    <col min="2312" max="2560" width="9.140625" style="451"/>
    <col min="2561" max="2561" width="6.28515625" style="451" customWidth="1"/>
    <col min="2562" max="2562" width="29.42578125" style="451" customWidth="1"/>
    <col min="2563" max="2563" width="10.140625" style="451" customWidth="1"/>
    <col min="2564" max="2564" width="9.140625" style="451"/>
    <col min="2565" max="2565" width="28.7109375" style="451" customWidth="1"/>
    <col min="2566" max="2566" width="13.85546875" style="451" customWidth="1"/>
    <col min="2567" max="2567" width="25" style="451" customWidth="1"/>
    <col min="2568" max="2816" width="9.140625" style="451"/>
    <col min="2817" max="2817" width="6.28515625" style="451" customWidth="1"/>
    <col min="2818" max="2818" width="29.42578125" style="451" customWidth="1"/>
    <col min="2819" max="2819" width="10.140625" style="451" customWidth="1"/>
    <col min="2820" max="2820" width="9.140625" style="451"/>
    <col min="2821" max="2821" width="28.7109375" style="451" customWidth="1"/>
    <col min="2822" max="2822" width="13.85546875" style="451" customWidth="1"/>
    <col min="2823" max="2823" width="25" style="451" customWidth="1"/>
    <col min="2824" max="3072" width="9.140625" style="451"/>
    <col min="3073" max="3073" width="6.28515625" style="451" customWidth="1"/>
    <col min="3074" max="3074" width="29.42578125" style="451" customWidth="1"/>
    <col min="3075" max="3075" width="10.140625" style="451" customWidth="1"/>
    <col min="3076" max="3076" width="9.140625" style="451"/>
    <col min="3077" max="3077" width="28.7109375" style="451" customWidth="1"/>
    <col min="3078" max="3078" width="13.85546875" style="451" customWidth="1"/>
    <col min="3079" max="3079" width="25" style="451" customWidth="1"/>
    <col min="3080" max="3328" width="9.140625" style="451"/>
    <col min="3329" max="3329" width="6.28515625" style="451" customWidth="1"/>
    <col min="3330" max="3330" width="29.42578125" style="451" customWidth="1"/>
    <col min="3331" max="3331" width="10.140625" style="451" customWidth="1"/>
    <col min="3332" max="3332" width="9.140625" style="451"/>
    <col min="3333" max="3333" width="28.7109375" style="451" customWidth="1"/>
    <col min="3334" max="3334" width="13.85546875" style="451" customWidth="1"/>
    <col min="3335" max="3335" width="25" style="451" customWidth="1"/>
    <col min="3336" max="3584" width="9.140625" style="451"/>
    <col min="3585" max="3585" width="6.28515625" style="451" customWidth="1"/>
    <col min="3586" max="3586" width="29.42578125" style="451" customWidth="1"/>
    <col min="3587" max="3587" width="10.140625" style="451" customWidth="1"/>
    <col min="3588" max="3588" width="9.140625" style="451"/>
    <col min="3589" max="3589" width="28.7109375" style="451" customWidth="1"/>
    <col min="3590" max="3590" width="13.85546875" style="451" customWidth="1"/>
    <col min="3591" max="3591" width="25" style="451" customWidth="1"/>
    <col min="3592" max="3840" width="9.140625" style="451"/>
    <col min="3841" max="3841" width="6.28515625" style="451" customWidth="1"/>
    <col min="3842" max="3842" width="29.42578125" style="451" customWidth="1"/>
    <col min="3843" max="3843" width="10.140625" style="451" customWidth="1"/>
    <col min="3844" max="3844" width="9.140625" style="451"/>
    <col min="3845" max="3845" width="28.7109375" style="451" customWidth="1"/>
    <col min="3846" max="3846" width="13.85546875" style="451" customWidth="1"/>
    <col min="3847" max="3847" width="25" style="451" customWidth="1"/>
    <col min="3848" max="4096" width="9.140625" style="451"/>
    <col min="4097" max="4097" width="6.28515625" style="451" customWidth="1"/>
    <col min="4098" max="4098" width="29.42578125" style="451" customWidth="1"/>
    <col min="4099" max="4099" width="10.140625" style="451" customWidth="1"/>
    <col min="4100" max="4100" width="9.140625" style="451"/>
    <col min="4101" max="4101" width="28.7109375" style="451" customWidth="1"/>
    <col min="4102" max="4102" width="13.85546875" style="451" customWidth="1"/>
    <col min="4103" max="4103" width="25" style="451" customWidth="1"/>
    <col min="4104" max="4352" width="9.140625" style="451"/>
    <col min="4353" max="4353" width="6.28515625" style="451" customWidth="1"/>
    <col min="4354" max="4354" width="29.42578125" style="451" customWidth="1"/>
    <col min="4355" max="4355" width="10.140625" style="451" customWidth="1"/>
    <col min="4356" max="4356" width="9.140625" style="451"/>
    <col min="4357" max="4357" width="28.7109375" style="451" customWidth="1"/>
    <col min="4358" max="4358" width="13.85546875" style="451" customWidth="1"/>
    <col min="4359" max="4359" width="25" style="451" customWidth="1"/>
    <col min="4360" max="4608" width="9.140625" style="451"/>
    <col min="4609" max="4609" width="6.28515625" style="451" customWidth="1"/>
    <col min="4610" max="4610" width="29.42578125" style="451" customWidth="1"/>
    <col min="4611" max="4611" width="10.140625" style="451" customWidth="1"/>
    <col min="4612" max="4612" width="9.140625" style="451"/>
    <col min="4613" max="4613" width="28.7109375" style="451" customWidth="1"/>
    <col min="4614" max="4614" width="13.85546875" style="451" customWidth="1"/>
    <col min="4615" max="4615" width="25" style="451" customWidth="1"/>
    <col min="4616" max="4864" width="9.140625" style="451"/>
    <col min="4865" max="4865" width="6.28515625" style="451" customWidth="1"/>
    <col min="4866" max="4866" width="29.42578125" style="451" customWidth="1"/>
    <col min="4867" max="4867" width="10.140625" style="451" customWidth="1"/>
    <col min="4868" max="4868" width="9.140625" style="451"/>
    <col min="4869" max="4869" width="28.7109375" style="451" customWidth="1"/>
    <col min="4870" max="4870" width="13.85546875" style="451" customWidth="1"/>
    <col min="4871" max="4871" width="25" style="451" customWidth="1"/>
    <col min="4872" max="5120" width="9.140625" style="451"/>
    <col min="5121" max="5121" width="6.28515625" style="451" customWidth="1"/>
    <col min="5122" max="5122" width="29.42578125" style="451" customWidth="1"/>
    <col min="5123" max="5123" width="10.140625" style="451" customWidth="1"/>
    <col min="5124" max="5124" width="9.140625" style="451"/>
    <col min="5125" max="5125" width="28.7109375" style="451" customWidth="1"/>
    <col min="5126" max="5126" width="13.85546875" style="451" customWidth="1"/>
    <col min="5127" max="5127" width="25" style="451" customWidth="1"/>
    <col min="5128" max="5376" width="9.140625" style="451"/>
    <col min="5377" max="5377" width="6.28515625" style="451" customWidth="1"/>
    <col min="5378" max="5378" width="29.42578125" style="451" customWidth="1"/>
    <col min="5379" max="5379" width="10.140625" style="451" customWidth="1"/>
    <col min="5380" max="5380" width="9.140625" style="451"/>
    <col min="5381" max="5381" width="28.7109375" style="451" customWidth="1"/>
    <col min="5382" max="5382" width="13.85546875" style="451" customWidth="1"/>
    <col min="5383" max="5383" width="25" style="451" customWidth="1"/>
    <col min="5384" max="5632" width="9.140625" style="451"/>
    <col min="5633" max="5633" width="6.28515625" style="451" customWidth="1"/>
    <col min="5634" max="5634" width="29.42578125" style="451" customWidth="1"/>
    <col min="5635" max="5635" width="10.140625" style="451" customWidth="1"/>
    <col min="5636" max="5636" width="9.140625" style="451"/>
    <col min="5637" max="5637" width="28.7109375" style="451" customWidth="1"/>
    <col min="5638" max="5638" width="13.85546875" style="451" customWidth="1"/>
    <col min="5639" max="5639" width="25" style="451" customWidth="1"/>
    <col min="5640" max="5888" width="9.140625" style="451"/>
    <col min="5889" max="5889" width="6.28515625" style="451" customWidth="1"/>
    <col min="5890" max="5890" width="29.42578125" style="451" customWidth="1"/>
    <col min="5891" max="5891" width="10.140625" style="451" customWidth="1"/>
    <col min="5892" max="5892" width="9.140625" style="451"/>
    <col min="5893" max="5893" width="28.7109375" style="451" customWidth="1"/>
    <col min="5894" max="5894" width="13.85546875" style="451" customWidth="1"/>
    <col min="5895" max="5895" width="25" style="451" customWidth="1"/>
    <col min="5896" max="6144" width="9.140625" style="451"/>
    <col min="6145" max="6145" width="6.28515625" style="451" customWidth="1"/>
    <col min="6146" max="6146" width="29.42578125" style="451" customWidth="1"/>
    <col min="6147" max="6147" width="10.140625" style="451" customWidth="1"/>
    <col min="6148" max="6148" width="9.140625" style="451"/>
    <col min="6149" max="6149" width="28.7109375" style="451" customWidth="1"/>
    <col min="6150" max="6150" width="13.85546875" style="451" customWidth="1"/>
    <col min="6151" max="6151" width="25" style="451" customWidth="1"/>
    <col min="6152" max="6400" width="9.140625" style="451"/>
    <col min="6401" max="6401" width="6.28515625" style="451" customWidth="1"/>
    <col min="6402" max="6402" width="29.42578125" style="451" customWidth="1"/>
    <col min="6403" max="6403" width="10.140625" style="451" customWidth="1"/>
    <col min="6404" max="6404" width="9.140625" style="451"/>
    <col min="6405" max="6405" width="28.7109375" style="451" customWidth="1"/>
    <col min="6406" max="6406" width="13.85546875" style="451" customWidth="1"/>
    <col min="6407" max="6407" width="25" style="451" customWidth="1"/>
    <col min="6408" max="6656" width="9.140625" style="451"/>
    <col min="6657" max="6657" width="6.28515625" style="451" customWidth="1"/>
    <col min="6658" max="6658" width="29.42578125" style="451" customWidth="1"/>
    <col min="6659" max="6659" width="10.140625" style="451" customWidth="1"/>
    <col min="6660" max="6660" width="9.140625" style="451"/>
    <col min="6661" max="6661" width="28.7109375" style="451" customWidth="1"/>
    <col min="6662" max="6662" width="13.85546875" style="451" customWidth="1"/>
    <col min="6663" max="6663" width="25" style="451" customWidth="1"/>
    <col min="6664" max="6912" width="9.140625" style="451"/>
    <col min="6913" max="6913" width="6.28515625" style="451" customWidth="1"/>
    <col min="6914" max="6914" width="29.42578125" style="451" customWidth="1"/>
    <col min="6915" max="6915" width="10.140625" style="451" customWidth="1"/>
    <col min="6916" max="6916" width="9.140625" style="451"/>
    <col min="6917" max="6917" width="28.7109375" style="451" customWidth="1"/>
    <col min="6918" max="6918" width="13.85546875" style="451" customWidth="1"/>
    <col min="6919" max="6919" width="25" style="451" customWidth="1"/>
    <col min="6920" max="7168" width="9.140625" style="451"/>
    <col min="7169" max="7169" width="6.28515625" style="451" customWidth="1"/>
    <col min="7170" max="7170" width="29.42578125" style="451" customWidth="1"/>
    <col min="7171" max="7171" width="10.140625" style="451" customWidth="1"/>
    <col min="7172" max="7172" width="9.140625" style="451"/>
    <col min="7173" max="7173" width="28.7109375" style="451" customWidth="1"/>
    <col min="7174" max="7174" width="13.85546875" style="451" customWidth="1"/>
    <col min="7175" max="7175" width="25" style="451" customWidth="1"/>
    <col min="7176" max="7424" width="9.140625" style="451"/>
    <col min="7425" max="7425" width="6.28515625" style="451" customWidth="1"/>
    <col min="7426" max="7426" width="29.42578125" style="451" customWidth="1"/>
    <col min="7427" max="7427" width="10.140625" style="451" customWidth="1"/>
    <col min="7428" max="7428" width="9.140625" style="451"/>
    <col min="7429" max="7429" width="28.7109375" style="451" customWidth="1"/>
    <col min="7430" max="7430" width="13.85546875" style="451" customWidth="1"/>
    <col min="7431" max="7431" width="25" style="451" customWidth="1"/>
    <col min="7432" max="7680" width="9.140625" style="451"/>
    <col min="7681" max="7681" width="6.28515625" style="451" customWidth="1"/>
    <col min="7682" max="7682" width="29.42578125" style="451" customWidth="1"/>
    <col min="7683" max="7683" width="10.140625" style="451" customWidth="1"/>
    <col min="7684" max="7684" width="9.140625" style="451"/>
    <col min="7685" max="7685" width="28.7109375" style="451" customWidth="1"/>
    <col min="7686" max="7686" width="13.85546875" style="451" customWidth="1"/>
    <col min="7687" max="7687" width="25" style="451" customWidth="1"/>
    <col min="7688" max="7936" width="9.140625" style="451"/>
    <col min="7937" max="7937" width="6.28515625" style="451" customWidth="1"/>
    <col min="7938" max="7938" width="29.42578125" style="451" customWidth="1"/>
    <col min="7939" max="7939" width="10.140625" style="451" customWidth="1"/>
    <col min="7940" max="7940" width="9.140625" style="451"/>
    <col min="7941" max="7941" width="28.7109375" style="451" customWidth="1"/>
    <col min="7942" max="7942" width="13.85546875" style="451" customWidth="1"/>
    <col min="7943" max="7943" width="25" style="451" customWidth="1"/>
    <col min="7944" max="8192" width="9.140625" style="451"/>
    <col min="8193" max="8193" width="6.28515625" style="451" customWidth="1"/>
    <col min="8194" max="8194" width="29.42578125" style="451" customWidth="1"/>
    <col min="8195" max="8195" width="10.140625" style="451" customWidth="1"/>
    <col min="8196" max="8196" width="9.140625" style="451"/>
    <col min="8197" max="8197" width="28.7109375" style="451" customWidth="1"/>
    <col min="8198" max="8198" width="13.85546875" style="451" customWidth="1"/>
    <col min="8199" max="8199" width="25" style="451" customWidth="1"/>
    <col min="8200" max="8448" width="9.140625" style="451"/>
    <col min="8449" max="8449" width="6.28515625" style="451" customWidth="1"/>
    <col min="8450" max="8450" width="29.42578125" style="451" customWidth="1"/>
    <col min="8451" max="8451" width="10.140625" style="451" customWidth="1"/>
    <col min="8452" max="8452" width="9.140625" style="451"/>
    <col min="8453" max="8453" width="28.7109375" style="451" customWidth="1"/>
    <col min="8454" max="8454" width="13.85546875" style="451" customWidth="1"/>
    <col min="8455" max="8455" width="25" style="451" customWidth="1"/>
    <col min="8456" max="8704" width="9.140625" style="451"/>
    <col min="8705" max="8705" width="6.28515625" style="451" customWidth="1"/>
    <col min="8706" max="8706" width="29.42578125" style="451" customWidth="1"/>
    <col min="8707" max="8707" width="10.140625" style="451" customWidth="1"/>
    <col min="8708" max="8708" width="9.140625" style="451"/>
    <col min="8709" max="8709" width="28.7109375" style="451" customWidth="1"/>
    <col min="8710" max="8710" width="13.85546875" style="451" customWidth="1"/>
    <col min="8711" max="8711" width="25" style="451" customWidth="1"/>
    <col min="8712" max="8960" width="9.140625" style="451"/>
    <col min="8961" max="8961" width="6.28515625" style="451" customWidth="1"/>
    <col min="8962" max="8962" width="29.42578125" style="451" customWidth="1"/>
    <col min="8963" max="8963" width="10.140625" style="451" customWidth="1"/>
    <col min="8964" max="8964" width="9.140625" style="451"/>
    <col min="8965" max="8965" width="28.7109375" style="451" customWidth="1"/>
    <col min="8966" max="8966" width="13.85546875" style="451" customWidth="1"/>
    <col min="8967" max="8967" width="25" style="451" customWidth="1"/>
    <col min="8968" max="9216" width="9.140625" style="451"/>
    <col min="9217" max="9217" width="6.28515625" style="451" customWidth="1"/>
    <col min="9218" max="9218" width="29.42578125" style="451" customWidth="1"/>
    <col min="9219" max="9219" width="10.140625" style="451" customWidth="1"/>
    <col min="9220" max="9220" width="9.140625" style="451"/>
    <col min="9221" max="9221" width="28.7109375" style="451" customWidth="1"/>
    <col min="9222" max="9222" width="13.85546875" style="451" customWidth="1"/>
    <col min="9223" max="9223" width="25" style="451" customWidth="1"/>
    <col min="9224" max="9472" width="9.140625" style="451"/>
    <col min="9473" max="9473" width="6.28515625" style="451" customWidth="1"/>
    <col min="9474" max="9474" width="29.42578125" style="451" customWidth="1"/>
    <col min="9475" max="9475" width="10.140625" style="451" customWidth="1"/>
    <col min="9476" max="9476" width="9.140625" style="451"/>
    <col min="9477" max="9477" width="28.7109375" style="451" customWidth="1"/>
    <col min="9478" max="9478" width="13.85546875" style="451" customWidth="1"/>
    <col min="9479" max="9479" width="25" style="451" customWidth="1"/>
    <col min="9480" max="9728" width="9.140625" style="451"/>
    <col min="9729" max="9729" width="6.28515625" style="451" customWidth="1"/>
    <col min="9730" max="9730" width="29.42578125" style="451" customWidth="1"/>
    <col min="9731" max="9731" width="10.140625" style="451" customWidth="1"/>
    <col min="9732" max="9732" width="9.140625" style="451"/>
    <col min="9733" max="9733" width="28.7109375" style="451" customWidth="1"/>
    <col min="9734" max="9734" width="13.85546875" style="451" customWidth="1"/>
    <col min="9735" max="9735" width="25" style="451" customWidth="1"/>
    <col min="9736" max="9984" width="9.140625" style="451"/>
    <col min="9985" max="9985" width="6.28515625" style="451" customWidth="1"/>
    <col min="9986" max="9986" width="29.42578125" style="451" customWidth="1"/>
    <col min="9987" max="9987" width="10.140625" style="451" customWidth="1"/>
    <col min="9988" max="9988" width="9.140625" style="451"/>
    <col min="9989" max="9989" width="28.7109375" style="451" customWidth="1"/>
    <col min="9990" max="9990" width="13.85546875" style="451" customWidth="1"/>
    <col min="9991" max="9991" width="25" style="451" customWidth="1"/>
    <col min="9992" max="10240" width="9.140625" style="451"/>
    <col min="10241" max="10241" width="6.28515625" style="451" customWidth="1"/>
    <col min="10242" max="10242" width="29.42578125" style="451" customWidth="1"/>
    <col min="10243" max="10243" width="10.140625" style="451" customWidth="1"/>
    <col min="10244" max="10244" width="9.140625" style="451"/>
    <col min="10245" max="10245" width="28.7109375" style="451" customWidth="1"/>
    <col min="10246" max="10246" width="13.85546875" style="451" customWidth="1"/>
    <col min="10247" max="10247" width="25" style="451" customWidth="1"/>
    <col min="10248" max="10496" width="9.140625" style="451"/>
    <col min="10497" max="10497" width="6.28515625" style="451" customWidth="1"/>
    <col min="10498" max="10498" width="29.42578125" style="451" customWidth="1"/>
    <col min="10499" max="10499" width="10.140625" style="451" customWidth="1"/>
    <col min="10500" max="10500" width="9.140625" style="451"/>
    <col min="10501" max="10501" width="28.7109375" style="451" customWidth="1"/>
    <col min="10502" max="10502" width="13.85546875" style="451" customWidth="1"/>
    <col min="10503" max="10503" width="25" style="451" customWidth="1"/>
    <col min="10504" max="10752" width="9.140625" style="451"/>
    <col min="10753" max="10753" width="6.28515625" style="451" customWidth="1"/>
    <col min="10754" max="10754" width="29.42578125" style="451" customWidth="1"/>
    <col min="10755" max="10755" width="10.140625" style="451" customWidth="1"/>
    <col min="10756" max="10756" width="9.140625" style="451"/>
    <col min="10757" max="10757" width="28.7109375" style="451" customWidth="1"/>
    <col min="10758" max="10758" width="13.85546875" style="451" customWidth="1"/>
    <col min="10759" max="10759" width="25" style="451" customWidth="1"/>
    <col min="10760" max="11008" width="9.140625" style="451"/>
    <col min="11009" max="11009" width="6.28515625" style="451" customWidth="1"/>
    <col min="11010" max="11010" width="29.42578125" style="451" customWidth="1"/>
    <col min="11011" max="11011" width="10.140625" style="451" customWidth="1"/>
    <col min="11012" max="11012" width="9.140625" style="451"/>
    <col min="11013" max="11013" width="28.7109375" style="451" customWidth="1"/>
    <col min="11014" max="11014" width="13.85546875" style="451" customWidth="1"/>
    <col min="11015" max="11015" width="25" style="451" customWidth="1"/>
    <col min="11016" max="11264" width="9.140625" style="451"/>
    <col min="11265" max="11265" width="6.28515625" style="451" customWidth="1"/>
    <col min="11266" max="11266" width="29.42578125" style="451" customWidth="1"/>
    <col min="11267" max="11267" width="10.140625" style="451" customWidth="1"/>
    <col min="11268" max="11268" width="9.140625" style="451"/>
    <col min="11269" max="11269" width="28.7109375" style="451" customWidth="1"/>
    <col min="11270" max="11270" width="13.85546875" style="451" customWidth="1"/>
    <col min="11271" max="11271" width="25" style="451" customWidth="1"/>
    <col min="11272" max="11520" width="9.140625" style="451"/>
    <col min="11521" max="11521" width="6.28515625" style="451" customWidth="1"/>
    <col min="11522" max="11522" width="29.42578125" style="451" customWidth="1"/>
    <col min="11523" max="11523" width="10.140625" style="451" customWidth="1"/>
    <col min="11524" max="11524" width="9.140625" style="451"/>
    <col min="11525" max="11525" width="28.7109375" style="451" customWidth="1"/>
    <col min="11526" max="11526" width="13.85546875" style="451" customWidth="1"/>
    <col min="11527" max="11527" width="25" style="451" customWidth="1"/>
    <col min="11528" max="11776" width="9.140625" style="451"/>
    <col min="11777" max="11777" width="6.28515625" style="451" customWidth="1"/>
    <col min="11778" max="11778" width="29.42578125" style="451" customWidth="1"/>
    <col min="11779" max="11779" width="10.140625" style="451" customWidth="1"/>
    <col min="11780" max="11780" width="9.140625" style="451"/>
    <col min="11781" max="11781" width="28.7109375" style="451" customWidth="1"/>
    <col min="11782" max="11782" width="13.85546875" style="451" customWidth="1"/>
    <col min="11783" max="11783" width="25" style="451" customWidth="1"/>
    <col min="11784" max="12032" width="9.140625" style="451"/>
    <col min="12033" max="12033" width="6.28515625" style="451" customWidth="1"/>
    <col min="12034" max="12034" width="29.42578125" style="451" customWidth="1"/>
    <col min="12035" max="12035" width="10.140625" style="451" customWidth="1"/>
    <col min="12036" max="12036" width="9.140625" style="451"/>
    <col min="12037" max="12037" width="28.7109375" style="451" customWidth="1"/>
    <col min="12038" max="12038" width="13.85546875" style="451" customWidth="1"/>
    <col min="12039" max="12039" width="25" style="451" customWidth="1"/>
    <col min="12040" max="12288" width="9.140625" style="451"/>
    <col min="12289" max="12289" width="6.28515625" style="451" customWidth="1"/>
    <col min="12290" max="12290" width="29.42578125" style="451" customWidth="1"/>
    <col min="12291" max="12291" width="10.140625" style="451" customWidth="1"/>
    <col min="12292" max="12292" width="9.140625" style="451"/>
    <col min="12293" max="12293" width="28.7109375" style="451" customWidth="1"/>
    <col min="12294" max="12294" width="13.85546875" style="451" customWidth="1"/>
    <col min="12295" max="12295" width="25" style="451" customWidth="1"/>
    <col min="12296" max="12544" width="9.140625" style="451"/>
    <col min="12545" max="12545" width="6.28515625" style="451" customWidth="1"/>
    <col min="12546" max="12546" width="29.42578125" style="451" customWidth="1"/>
    <col min="12547" max="12547" width="10.140625" style="451" customWidth="1"/>
    <col min="12548" max="12548" width="9.140625" style="451"/>
    <col min="12549" max="12549" width="28.7109375" style="451" customWidth="1"/>
    <col min="12550" max="12550" width="13.85546875" style="451" customWidth="1"/>
    <col min="12551" max="12551" width="25" style="451" customWidth="1"/>
    <col min="12552" max="12800" width="9.140625" style="451"/>
    <col min="12801" max="12801" width="6.28515625" style="451" customWidth="1"/>
    <col min="12802" max="12802" width="29.42578125" style="451" customWidth="1"/>
    <col min="12803" max="12803" width="10.140625" style="451" customWidth="1"/>
    <col min="12804" max="12804" width="9.140625" style="451"/>
    <col min="12805" max="12805" width="28.7109375" style="451" customWidth="1"/>
    <col min="12806" max="12806" width="13.85546875" style="451" customWidth="1"/>
    <col min="12807" max="12807" width="25" style="451" customWidth="1"/>
    <col min="12808" max="13056" width="9.140625" style="451"/>
    <col min="13057" max="13057" width="6.28515625" style="451" customWidth="1"/>
    <col min="13058" max="13058" width="29.42578125" style="451" customWidth="1"/>
    <col min="13059" max="13059" width="10.140625" style="451" customWidth="1"/>
    <col min="13060" max="13060" width="9.140625" style="451"/>
    <col min="13061" max="13061" width="28.7109375" style="451" customWidth="1"/>
    <col min="13062" max="13062" width="13.85546875" style="451" customWidth="1"/>
    <col min="13063" max="13063" width="25" style="451" customWidth="1"/>
    <col min="13064" max="13312" width="9.140625" style="451"/>
    <col min="13313" max="13313" width="6.28515625" style="451" customWidth="1"/>
    <col min="13314" max="13314" width="29.42578125" style="451" customWidth="1"/>
    <col min="13315" max="13315" width="10.140625" style="451" customWidth="1"/>
    <col min="13316" max="13316" width="9.140625" style="451"/>
    <col min="13317" max="13317" width="28.7109375" style="451" customWidth="1"/>
    <col min="13318" max="13318" width="13.85546875" style="451" customWidth="1"/>
    <col min="13319" max="13319" width="25" style="451" customWidth="1"/>
    <col min="13320" max="13568" width="9.140625" style="451"/>
    <col min="13569" max="13569" width="6.28515625" style="451" customWidth="1"/>
    <col min="13570" max="13570" width="29.42578125" style="451" customWidth="1"/>
    <col min="13571" max="13571" width="10.140625" style="451" customWidth="1"/>
    <col min="13572" max="13572" width="9.140625" style="451"/>
    <col min="13573" max="13573" width="28.7109375" style="451" customWidth="1"/>
    <col min="13574" max="13574" width="13.85546875" style="451" customWidth="1"/>
    <col min="13575" max="13575" width="25" style="451" customWidth="1"/>
    <col min="13576" max="13824" width="9.140625" style="451"/>
    <col min="13825" max="13825" width="6.28515625" style="451" customWidth="1"/>
    <col min="13826" max="13826" width="29.42578125" style="451" customWidth="1"/>
    <col min="13827" max="13827" width="10.140625" style="451" customWidth="1"/>
    <col min="13828" max="13828" width="9.140625" style="451"/>
    <col min="13829" max="13829" width="28.7109375" style="451" customWidth="1"/>
    <col min="13830" max="13830" width="13.85546875" style="451" customWidth="1"/>
    <col min="13831" max="13831" width="25" style="451" customWidth="1"/>
    <col min="13832" max="14080" width="9.140625" style="451"/>
    <col min="14081" max="14081" width="6.28515625" style="451" customWidth="1"/>
    <col min="14082" max="14082" width="29.42578125" style="451" customWidth="1"/>
    <col min="14083" max="14083" width="10.140625" style="451" customWidth="1"/>
    <col min="14084" max="14084" width="9.140625" style="451"/>
    <col min="14085" max="14085" width="28.7109375" style="451" customWidth="1"/>
    <col min="14086" max="14086" width="13.85546875" style="451" customWidth="1"/>
    <col min="14087" max="14087" width="25" style="451" customWidth="1"/>
    <col min="14088" max="14336" width="9.140625" style="451"/>
    <col min="14337" max="14337" width="6.28515625" style="451" customWidth="1"/>
    <col min="14338" max="14338" width="29.42578125" style="451" customWidth="1"/>
    <col min="14339" max="14339" width="10.140625" style="451" customWidth="1"/>
    <col min="14340" max="14340" width="9.140625" style="451"/>
    <col min="14341" max="14341" width="28.7109375" style="451" customWidth="1"/>
    <col min="14342" max="14342" width="13.85546875" style="451" customWidth="1"/>
    <col min="14343" max="14343" width="25" style="451" customWidth="1"/>
    <col min="14344" max="14592" width="9.140625" style="451"/>
    <col min="14593" max="14593" width="6.28515625" style="451" customWidth="1"/>
    <col min="14594" max="14594" width="29.42578125" style="451" customWidth="1"/>
    <col min="14595" max="14595" width="10.140625" style="451" customWidth="1"/>
    <col min="14596" max="14596" width="9.140625" style="451"/>
    <col min="14597" max="14597" width="28.7109375" style="451" customWidth="1"/>
    <col min="14598" max="14598" width="13.85546875" style="451" customWidth="1"/>
    <col min="14599" max="14599" width="25" style="451" customWidth="1"/>
    <col min="14600" max="14848" width="9.140625" style="451"/>
    <col min="14849" max="14849" width="6.28515625" style="451" customWidth="1"/>
    <col min="14850" max="14850" width="29.42578125" style="451" customWidth="1"/>
    <col min="14851" max="14851" width="10.140625" style="451" customWidth="1"/>
    <col min="14852" max="14852" width="9.140625" style="451"/>
    <col min="14853" max="14853" width="28.7109375" style="451" customWidth="1"/>
    <col min="14854" max="14854" width="13.85546875" style="451" customWidth="1"/>
    <col min="14855" max="14855" width="25" style="451" customWidth="1"/>
    <col min="14856" max="15104" width="9.140625" style="451"/>
    <col min="15105" max="15105" width="6.28515625" style="451" customWidth="1"/>
    <col min="15106" max="15106" width="29.42578125" style="451" customWidth="1"/>
    <col min="15107" max="15107" width="10.140625" style="451" customWidth="1"/>
    <col min="15108" max="15108" width="9.140625" style="451"/>
    <col min="15109" max="15109" width="28.7109375" style="451" customWidth="1"/>
    <col min="15110" max="15110" width="13.85546875" style="451" customWidth="1"/>
    <col min="15111" max="15111" width="25" style="451" customWidth="1"/>
    <col min="15112" max="15360" width="9.140625" style="451"/>
    <col min="15361" max="15361" width="6.28515625" style="451" customWidth="1"/>
    <col min="15362" max="15362" width="29.42578125" style="451" customWidth="1"/>
    <col min="15363" max="15363" width="10.140625" style="451" customWidth="1"/>
    <col min="15364" max="15364" width="9.140625" style="451"/>
    <col min="15365" max="15365" width="28.7109375" style="451" customWidth="1"/>
    <col min="15366" max="15366" width="13.85546875" style="451" customWidth="1"/>
    <col min="15367" max="15367" width="25" style="451" customWidth="1"/>
    <col min="15368" max="15616" width="9.140625" style="451"/>
    <col min="15617" max="15617" width="6.28515625" style="451" customWidth="1"/>
    <col min="15618" max="15618" width="29.42578125" style="451" customWidth="1"/>
    <col min="15619" max="15619" width="10.140625" style="451" customWidth="1"/>
    <col min="15620" max="15620" width="9.140625" style="451"/>
    <col min="15621" max="15621" width="28.7109375" style="451" customWidth="1"/>
    <col min="15622" max="15622" width="13.85546875" style="451" customWidth="1"/>
    <col min="15623" max="15623" width="25" style="451" customWidth="1"/>
    <col min="15624" max="15872" width="9.140625" style="451"/>
    <col min="15873" max="15873" width="6.28515625" style="451" customWidth="1"/>
    <col min="15874" max="15874" width="29.42578125" style="451" customWidth="1"/>
    <col min="15875" max="15875" width="10.140625" style="451" customWidth="1"/>
    <col min="15876" max="15876" width="9.140625" style="451"/>
    <col min="15877" max="15877" width="28.7109375" style="451" customWidth="1"/>
    <col min="15878" max="15878" width="13.85546875" style="451" customWidth="1"/>
    <col min="15879" max="15879" width="25" style="451" customWidth="1"/>
    <col min="15880" max="16128" width="9.140625" style="451"/>
    <col min="16129" max="16129" width="6.28515625" style="451" customWidth="1"/>
    <col min="16130" max="16130" width="29.42578125" style="451" customWidth="1"/>
    <col min="16131" max="16131" width="10.140625" style="451" customWidth="1"/>
    <col min="16132" max="16132" width="9.140625" style="451"/>
    <col min="16133" max="16133" width="28.7109375" style="451" customWidth="1"/>
    <col min="16134" max="16134" width="13.85546875" style="451" customWidth="1"/>
    <col min="16135" max="16135" width="25" style="451" customWidth="1"/>
    <col min="16136" max="16384" width="9.140625" style="451"/>
  </cols>
  <sheetData>
    <row r="1" spans="1:10" x14ac:dyDescent="0.25">
      <c r="A1" s="721" t="s">
        <v>1328</v>
      </c>
      <c r="B1" s="721"/>
      <c r="C1" s="721"/>
      <c r="D1" s="721"/>
      <c r="E1" s="721"/>
      <c r="F1" s="721"/>
      <c r="G1" s="721"/>
    </row>
    <row r="2" spans="1:10" ht="27.75" customHeight="1" x14ac:dyDescent="0.25">
      <c r="A2" s="721" t="s">
        <v>1329</v>
      </c>
      <c r="B2" s="721"/>
      <c r="C2" s="721"/>
      <c r="D2" s="721"/>
      <c r="E2" s="721"/>
      <c r="F2" s="721"/>
      <c r="G2" s="721"/>
    </row>
    <row r="3" spans="1:10" ht="51.75" customHeight="1" x14ac:dyDescent="0.25">
      <c r="A3" s="722" t="s">
        <v>1224</v>
      </c>
      <c r="B3" s="722"/>
      <c r="C3" s="722"/>
      <c r="D3" s="722"/>
      <c r="E3" s="722"/>
      <c r="F3" s="722"/>
      <c r="G3" s="722"/>
    </row>
    <row r="4" spans="1:10" ht="15" customHeight="1" x14ac:dyDescent="0.25">
      <c r="A4" s="452"/>
      <c r="B4" s="452"/>
      <c r="C4" s="452"/>
      <c r="D4" s="452"/>
      <c r="E4" s="452"/>
      <c r="F4" s="452"/>
      <c r="G4" s="452"/>
    </row>
    <row r="5" spans="1:10" s="456" customFormat="1" ht="22.15" customHeight="1" x14ac:dyDescent="0.25">
      <c r="A5" s="453" t="s">
        <v>1330</v>
      </c>
      <c r="B5" s="454" t="s">
        <v>1331</v>
      </c>
      <c r="C5" s="453" t="s">
        <v>1332</v>
      </c>
      <c r="D5" s="453" t="s">
        <v>1333</v>
      </c>
      <c r="E5" s="454" t="s">
        <v>1334</v>
      </c>
      <c r="F5" s="453" t="s">
        <v>1335</v>
      </c>
      <c r="G5" s="454" t="s">
        <v>22</v>
      </c>
      <c r="H5" s="455"/>
    </row>
    <row r="6" spans="1:10" ht="10.5" customHeight="1" x14ac:dyDescent="0.25">
      <c r="A6" s="457">
        <v>1</v>
      </c>
      <c r="B6" s="458">
        <v>2</v>
      </c>
      <c r="C6" s="457">
        <v>3</v>
      </c>
      <c r="D6" s="457">
        <v>4</v>
      </c>
      <c r="E6" s="458">
        <v>5</v>
      </c>
      <c r="F6" s="457">
        <v>6</v>
      </c>
      <c r="G6" s="458">
        <v>7</v>
      </c>
    </row>
    <row r="7" spans="1:10" ht="22.15" customHeight="1" x14ac:dyDescent="0.25">
      <c r="A7" s="723" t="s">
        <v>1336</v>
      </c>
      <c r="B7" s="724"/>
      <c r="C7" s="724"/>
      <c r="D7" s="724"/>
      <c r="E7" s="724"/>
      <c r="F7" s="724"/>
      <c r="G7" s="725"/>
    </row>
    <row r="8" spans="1:10" ht="42.75" customHeight="1" x14ac:dyDescent="0.25">
      <c r="A8" s="459" t="s">
        <v>1097</v>
      </c>
      <c r="B8" s="460" t="s">
        <v>1337</v>
      </c>
      <c r="C8" s="457" t="s">
        <v>1155</v>
      </c>
      <c r="D8" s="461"/>
      <c r="E8" s="462"/>
      <c r="F8" s="463">
        <f>F9+F10</f>
        <v>30841.739999999998</v>
      </c>
      <c r="G8" s="458"/>
    </row>
    <row r="9" spans="1:10" ht="30.75" customHeight="1" x14ac:dyDescent="0.25">
      <c r="A9" s="459"/>
      <c r="B9" s="460" t="s">
        <v>1338</v>
      </c>
      <c r="C9" s="457" t="s">
        <v>1155</v>
      </c>
      <c r="D9" s="463" t="s">
        <v>1339</v>
      </c>
      <c r="E9" s="462"/>
      <c r="F9" s="463">
        <f>5000*4</f>
        <v>20000</v>
      </c>
      <c r="G9" s="458"/>
    </row>
    <row r="10" spans="1:10" ht="67.5" customHeight="1" x14ac:dyDescent="0.25">
      <c r="A10" s="459"/>
      <c r="B10" s="460" t="s">
        <v>1340</v>
      </c>
      <c r="C10" s="457" t="s">
        <v>1155</v>
      </c>
      <c r="D10" s="461"/>
      <c r="E10" s="462"/>
      <c r="F10" s="463">
        <f>920*14*64.75/100+92*3*14*64.75/100</f>
        <v>10841.74</v>
      </c>
      <c r="G10" s="458"/>
    </row>
    <row r="11" spans="1:10" s="468" customFormat="1" ht="30" customHeight="1" x14ac:dyDescent="0.2">
      <c r="A11" s="464" t="s">
        <v>1099</v>
      </c>
      <c r="B11" s="465" t="s">
        <v>1341</v>
      </c>
      <c r="C11" s="453" t="s">
        <v>1155</v>
      </c>
      <c r="D11" s="453"/>
      <c r="E11" s="454" t="s">
        <v>1342</v>
      </c>
      <c r="F11" s="466">
        <f>F8*1*6</f>
        <v>185050.44</v>
      </c>
      <c r="G11" s="467"/>
      <c r="J11" s="469"/>
    </row>
    <row r="12" spans="1:10" x14ac:dyDescent="0.25">
      <c r="A12" s="726" t="s">
        <v>1343</v>
      </c>
      <c r="B12" s="727"/>
      <c r="C12" s="727"/>
      <c r="D12" s="727"/>
      <c r="E12" s="727"/>
      <c r="F12" s="727"/>
      <c r="G12" s="728"/>
    </row>
    <row r="13" spans="1:10" ht="30.6" customHeight="1" x14ac:dyDescent="0.25">
      <c r="A13" s="459" t="s">
        <v>1077</v>
      </c>
      <c r="B13" s="470" t="s">
        <v>1344</v>
      </c>
      <c r="C13" s="457" t="s">
        <v>1345</v>
      </c>
      <c r="D13" s="457">
        <v>2</v>
      </c>
      <c r="E13" s="458" t="s">
        <v>1346</v>
      </c>
      <c r="F13" s="471"/>
      <c r="G13" s="462"/>
    </row>
    <row r="14" spans="1:10" ht="45" x14ac:dyDescent="0.25">
      <c r="A14" s="459" t="s">
        <v>1078</v>
      </c>
      <c r="B14" s="470" t="s">
        <v>1347</v>
      </c>
      <c r="C14" s="457" t="s">
        <v>1155</v>
      </c>
      <c r="D14" s="457"/>
      <c r="E14" s="462"/>
      <c r="F14" s="471">
        <v>2000</v>
      </c>
      <c r="G14" s="462"/>
    </row>
    <row r="15" spans="1:10" s="468" customFormat="1" ht="29.45" customHeight="1" x14ac:dyDescent="0.2">
      <c r="A15" s="464" t="s">
        <v>1079</v>
      </c>
      <c r="B15" s="467" t="s">
        <v>1348</v>
      </c>
      <c r="C15" s="453" t="s">
        <v>1155</v>
      </c>
      <c r="D15" s="453"/>
      <c r="E15" s="454" t="s">
        <v>1349</v>
      </c>
      <c r="F15" s="466">
        <f>6*3*2*3000</f>
        <v>108000</v>
      </c>
      <c r="G15" s="467"/>
    </row>
    <row r="16" spans="1:10" x14ac:dyDescent="0.25">
      <c r="A16" s="726" t="s">
        <v>1350</v>
      </c>
      <c r="B16" s="727"/>
      <c r="C16" s="727"/>
      <c r="D16" s="727"/>
      <c r="E16" s="727"/>
      <c r="F16" s="727"/>
      <c r="G16" s="728"/>
    </row>
    <row r="17" spans="1:7" ht="28.9" customHeight="1" x14ac:dyDescent="0.25">
      <c r="A17" s="459" t="s">
        <v>1085</v>
      </c>
      <c r="B17" s="470" t="s">
        <v>1351</v>
      </c>
      <c r="C17" s="457" t="s">
        <v>1345</v>
      </c>
      <c r="D17" s="457">
        <v>28</v>
      </c>
      <c r="E17" s="458"/>
      <c r="F17" s="471"/>
      <c r="G17" s="462"/>
    </row>
    <row r="18" spans="1:7" x14ac:dyDescent="0.25">
      <c r="A18" s="459" t="s">
        <v>1086</v>
      </c>
      <c r="B18" s="470" t="s">
        <v>1352</v>
      </c>
      <c r="C18" s="457" t="s">
        <v>1155</v>
      </c>
      <c r="D18" s="472"/>
      <c r="E18" s="462"/>
      <c r="F18" s="471">
        <v>700</v>
      </c>
      <c r="G18" s="462"/>
    </row>
    <row r="19" spans="1:7" s="468" customFormat="1" ht="33.75" customHeight="1" x14ac:dyDescent="0.2">
      <c r="A19" s="464" t="s">
        <v>1087</v>
      </c>
      <c r="B19" s="467" t="s">
        <v>1353</v>
      </c>
      <c r="C19" s="453" t="s">
        <v>1155</v>
      </c>
      <c r="D19" s="453"/>
      <c r="E19" s="454" t="s">
        <v>1354</v>
      </c>
      <c r="F19" s="466">
        <f>6*4*2*700</f>
        <v>33600</v>
      </c>
      <c r="G19" s="467"/>
    </row>
    <row r="20" spans="1:7" ht="29.45" customHeight="1" x14ac:dyDescent="0.25">
      <c r="A20" s="453"/>
      <c r="B20" s="473" t="s">
        <v>1355</v>
      </c>
      <c r="C20" s="453" t="s">
        <v>1155</v>
      </c>
      <c r="D20" s="453"/>
      <c r="E20" s="454"/>
      <c r="F20" s="466">
        <f>F11+F15+F19</f>
        <v>326650.44</v>
      </c>
      <c r="G20" s="454"/>
    </row>
    <row r="22" spans="1:7" x14ac:dyDescent="0.25">
      <c r="B22" s="474"/>
    </row>
    <row r="23" spans="1:7" x14ac:dyDescent="0.25">
      <c r="B23" s="717" t="s">
        <v>1159</v>
      </c>
      <c r="C23" s="717"/>
      <c r="F23" s="718" t="s">
        <v>1160</v>
      </c>
      <c r="G23" s="718"/>
    </row>
    <row r="24" spans="1:7" x14ac:dyDescent="0.25">
      <c r="B24" s="719"/>
      <c r="C24" s="719"/>
    </row>
    <row r="25" spans="1:7" ht="15.75" customHeight="1" x14ac:dyDescent="0.25">
      <c r="B25" s="720" t="s">
        <v>1161</v>
      </c>
      <c r="C25" s="720"/>
      <c r="D25" s="476"/>
      <c r="F25" s="718" t="s">
        <v>1162</v>
      </c>
      <c r="G25" s="718"/>
    </row>
  </sheetData>
  <mergeCells count="11">
    <mergeCell ref="A16:G16"/>
    <mergeCell ref="A1:G1"/>
    <mergeCell ref="A2:G2"/>
    <mergeCell ref="A3:G3"/>
    <mergeCell ref="A7:G7"/>
    <mergeCell ref="A12:G12"/>
    <mergeCell ref="B23:C23"/>
    <mergeCell ref="F23:G23"/>
    <mergeCell ref="B24:C24"/>
    <mergeCell ref="B25:C25"/>
    <mergeCell ref="F25:G25"/>
  </mergeCells>
  <pageMargins left="0.70866141732283472" right="0.70866141732283472" top="0.74803149606299213" bottom="0.74803149606299213" header="0.31496062992125984" footer="0.31496062992125984"/>
  <pageSetup paperSize="9" scale="70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A77C3-A0B2-4C31-BA10-17E173D5F4D9}">
  <sheetPr>
    <pageSetUpPr fitToPage="1"/>
  </sheetPr>
  <dimension ref="A1:BB82"/>
  <sheetViews>
    <sheetView topLeftCell="A46" workbookViewId="0">
      <selection activeCell="B61" sqref="B61"/>
    </sheetView>
  </sheetViews>
  <sheetFormatPr defaultColWidth="9.140625" defaultRowHeight="11.25" customHeight="1" x14ac:dyDescent="0.2"/>
  <cols>
    <col min="1" max="1" width="6.7109375" style="67" customWidth="1"/>
    <col min="2" max="2" width="22.28515625" style="67" customWidth="1"/>
    <col min="3" max="3" width="34.28515625" style="67" customWidth="1"/>
    <col min="4" max="8" width="19.85546875" style="67" customWidth="1"/>
    <col min="9" max="13" width="113.7109375" style="68" hidden="1" customWidth="1"/>
    <col min="14" max="19" width="136" style="69" hidden="1" customWidth="1"/>
    <col min="20" max="26" width="155.85546875" style="70" hidden="1" customWidth="1"/>
    <col min="27" max="27" width="162.5703125" style="74" hidden="1" customWidth="1"/>
    <col min="28" max="30" width="56.5703125" style="479" hidden="1" customWidth="1"/>
    <col min="31" max="32" width="54.140625" style="75" hidden="1" customWidth="1"/>
    <col min="33" max="40" width="79.42578125" style="479" hidden="1" customWidth="1"/>
    <col min="41" max="44" width="83.140625" style="75" hidden="1" customWidth="1"/>
    <col min="45" max="48" width="79.42578125" style="479" hidden="1" customWidth="1"/>
    <col min="49" max="50" width="54.140625" style="75" hidden="1" customWidth="1"/>
    <col min="51" max="54" width="79.42578125" style="479" hidden="1" customWidth="1"/>
    <col min="55" max="16384" width="9.140625" style="67"/>
  </cols>
  <sheetData>
    <row r="1" spans="1:19" x14ac:dyDescent="0.2">
      <c r="H1" s="478" t="s">
        <v>951</v>
      </c>
    </row>
    <row r="2" spans="1:19" x14ac:dyDescent="0.2">
      <c r="A2" s="71"/>
      <c r="B2" s="71"/>
      <c r="C2" s="71"/>
      <c r="D2" s="71"/>
      <c r="E2" s="71"/>
      <c r="F2" s="71"/>
      <c r="G2" s="71"/>
      <c r="H2" s="72" t="s">
        <v>952</v>
      </c>
    </row>
    <row r="3" spans="1:19" x14ac:dyDescent="0.2">
      <c r="A3" s="71"/>
      <c r="B3" s="71"/>
      <c r="C3" s="71"/>
      <c r="D3" s="71"/>
      <c r="E3" s="71"/>
      <c r="F3" s="71"/>
      <c r="G3" s="71"/>
      <c r="H3" s="478"/>
    </row>
    <row r="4" spans="1:19" x14ac:dyDescent="0.2">
      <c r="A4" s="71"/>
      <c r="B4" s="71" t="s">
        <v>938</v>
      </c>
      <c r="C4" s="548" t="s">
        <v>1115</v>
      </c>
      <c r="D4" s="548"/>
      <c r="E4" s="548"/>
      <c r="F4" s="548"/>
      <c r="G4" s="548"/>
      <c r="H4" s="71"/>
      <c r="I4" s="73" t="s">
        <v>953</v>
      </c>
      <c r="J4" s="73" t="s">
        <v>2</v>
      </c>
      <c r="K4" s="73" t="s">
        <v>2</v>
      </c>
      <c r="L4" s="73" t="s">
        <v>2</v>
      </c>
      <c r="M4" s="73" t="s">
        <v>2</v>
      </c>
    </row>
    <row r="5" spans="1:19" ht="10.5" customHeight="1" x14ac:dyDescent="0.2">
      <c r="A5" s="71"/>
      <c r="B5" s="71"/>
      <c r="C5" s="549" t="s">
        <v>954</v>
      </c>
      <c r="D5" s="549"/>
      <c r="E5" s="549"/>
      <c r="F5" s="549"/>
      <c r="G5" s="549"/>
      <c r="H5" s="71"/>
    </row>
    <row r="6" spans="1:19" ht="17.25" customHeight="1" x14ac:dyDescent="0.2">
      <c r="A6" s="71"/>
      <c r="B6" s="71" t="s">
        <v>1134</v>
      </c>
      <c r="C6" s="480"/>
      <c r="D6" s="480"/>
      <c r="E6" s="480"/>
      <c r="F6" s="480"/>
      <c r="G6" s="480"/>
      <c r="H6" s="71"/>
    </row>
    <row r="7" spans="1:19" ht="17.25" customHeight="1" x14ac:dyDescent="0.2">
      <c r="A7" s="71"/>
      <c r="B7" s="71"/>
      <c r="C7" s="480"/>
      <c r="D7" s="480"/>
      <c r="E7" s="480"/>
      <c r="F7" s="480"/>
      <c r="G7" s="480"/>
      <c r="H7" s="71"/>
    </row>
    <row r="8" spans="1:19" ht="17.25" customHeight="1" x14ac:dyDescent="0.2">
      <c r="A8" s="71"/>
      <c r="B8" s="481" t="s">
        <v>1132</v>
      </c>
      <c r="C8" s="480"/>
      <c r="D8" s="480"/>
      <c r="E8" s="480"/>
      <c r="F8" s="480"/>
      <c r="G8" s="480"/>
      <c r="H8" s="71"/>
    </row>
    <row r="9" spans="1:19" ht="17.25" customHeight="1" x14ac:dyDescent="0.2">
      <c r="A9" s="71"/>
      <c r="B9" s="71"/>
      <c r="C9" s="550"/>
      <c r="D9" s="550"/>
      <c r="E9" s="550"/>
      <c r="F9" s="550"/>
      <c r="G9" s="550"/>
      <c r="H9" s="71"/>
    </row>
    <row r="10" spans="1:19" ht="11.25" customHeight="1" x14ac:dyDescent="0.25">
      <c r="A10" s="482"/>
      <c r="B10" s="482"/>
      <c r="C10" s="549" t="s">
        <v>955</v>
      </c>
      <c r="D10" s="549"/>
      <c r="E10" s="549"/>
      <c r="F10" s="549"/>
      <c r="G10" s="549"/>
      <c r="H10" s="482"/>
    </row>
    <row r="11" spans="1:19" ht="11.25" customHeight="1" x14ac:dyDescent="0.25">
      <c r="A11" s="482"/>
      <c r="B11" s="482"/>
      <c r="C11" s="480"/>
      <c r="D11" s="480"/>
      <c r="E11" s="480"/>
      <c r="F11" s="480"/>
      <c r="G11" s="480"/>
      <c r="H11" s="482"/>
    </row>
    <row r="12" spans="1:19" ht="18" x14ac:dyDescent="0.25">
      <c r="A12" s="482"/>
      <c r="B12" s="551" t="s">
        <v>1133</v>
      </c>
      <c r="C12" s="551"/>
      <c r="D12" s="551"/>
      <c r="E12" s="551"/>
      <c r="F12" s="551"/>
      <c r="G12" s="551"/>
      <c r="H12" s="482"/>
    </row>
    <row r="13" spans="1:19" ht="11.25" customHeight="1" x14ac:dyDescent="0.25">
      <c r="A13" s="482"/>
      <c r="B13" s="482"/>
      <c r="C13" s="480"/>
      <c r="D13" s="480"/>
      <c r="E13" s="480"/>
      <c r="F13" s="480"/>
      <c r="G13" s="480"/>
      <c r="H13" s="482"/>
    </row>
    <row r="14" spans="1:19" ht="11.25" customHeight="1" x14ac:dyDescent="0.25">
      <c r="A14" s="482"/>
      <c r="B14" s="482"/>
      <c r="C14" s="480"/>
      <c r="D14" s="480"/>
      <c r="E14" s="480"/>
      <c r="F14" s="480"/>
      <c r="G14" s="480"/>
      <c r="H14" s="482"/>
    </row>
    <row r="15" spans="1:19" ht="11.25" customHeight="1" x14ac:dyDescent="0.25">
      <c r="A15" s="482"/>
      <c r="B15" s="482"/>
      <c r="C15" s="480"/>
      <c r="D15" s="480"/>
      <c r="E15" s="480"/>
      <c r="F15" s="480"/>
      <c r="G15" s="480"/>
      <c r="H15" s="482"/>
    </row>
    <row r="16" spans="1:19" ht="37.5" customHeight="1" x14ac:dyDescent="0.2">
      <c r="A16" s="483"/>
      <c r="B16" s="552" t="s">
        <v>4</v>
      </c>
      <c r="C16" s="552"/>
      <c r="D16" s="552"/>
      <c r="E16" s="552"/>
      <c r="F16" s="552"/>
      <c r="G16" s="552"/>
      <c r="H16" s="483"/>
      <c r="N16" s="484" t="s">
        <v>4</v>
      </c>
      <c r="O16" s="484" t="s">
        <v>2</v>
      </c>
      <c r="P16" s="484" t="s">
        <v>2</v>
      </c>
      <c r="Q16" s="484" t="s">
        <v>2</v>
      </c>
      <c r="R16" s="484" t="s">
        <v>2</v>
      </c>
      <c r="S16" s="484" t="s">
        <v>2</v>
      </c>
    </row>
    <row r="17" spans="1:54" ht="13.5" customHeight="1" x14ac:dyDescent="0.2">
      <c r="A17" s="485"/>
      <c r="B17" s="542" t="s">
        <v>5</v>
      </c>
      <c r="C17" s="542"/>
      <c r="D17" s="542"/>
      <c r="E17" s="542"/>
      <c r="F17" s="542"/>
      <c r="G17" s="542"/>
      <c r="H17" s="485"/>
    </row>
    <row r="18" spans="1:54" ht="9.75" customHeight="1" x14ac:dyDescent="0.2">
      <c r="A18" s="71"/>
      <c r="B18" s="71"/>
      <c r="C18" s="71"/>
      <c r="D18" s="486"/>
      <c r="E18" s="486"/>
      <c r="F18" s="486"/>
      <c r="G18" s="487"/>
      <c r="H18" s="487"/>
    </row>
    <row r="19" spans="1:54" x14ac:dyDescent="0.2">
      <c r="A19" s="488"/>
      <c r="B19" s="543" t="s">
        <v>956</v>
      </c>
      <c r="C19" s="543"/>
      <c r="D19" s="543"/>
      <c r="E19" s="543"/>
      <c r="F19" s="543"/>
      <c r="G19" s="543"/>
      <c r="H19" s="543"/>
      <c r="T19" s="483" t="s">
        <v>956</v>
      </c>
      <c r="U19" s="483" t="s">
        <v>2</v>
      </c>
      <c r="V19" s="483" t="s">
        <v>2</v>
      </c>
      <c r="W19" s="483" t="s">
        <v>2</v>
      </c>
      <c r="X19" s="483" t="s">
        <v>2</v>
      </c>
      <c r="Y19" s="483" t="s">
        <v>2</v>
      </c>
      <c r="Z19" s="483" t="s">
        <v>2</v>
      </c>
    </row>
    <row r="20" spans="1:54" ht="9.75" customHeight="1" x14ac:dyDescent="0.2">
      <c r="A20" s="71"/>
      <c r="B20" s="71"/>
      <c r="C20" s="71"/>
      <c r="D20" s="480"/>
      <c r="E20" s="480"/>
      <c r="F20" s="480"/>
      <c r="G20" s="480"/>
      <c r="H20" s="480"/>
    </row>
    <row r="21" spans="1:54" ht="16.5" customHeight="1" x14ac:dyDescent="0.2">
      <c r="A21" s="540" t="s">
        <v>21</v>
      </c>
      <c r="B21" s="540" t="s">
        <v>22</v>
      </c>
      <c r="C21" s="540" t="s">
        <v>957</v>
      </c>
      <c r="D21" s="545" t="s">
        <v>958</v>
      </c>
      <c r="E21" s="546"/>
      <c r="F21" s="546"/>
      <c r="G21" s="546"/>
      <c r="H21" s="547"/>
      <c r="I21" s="489"/>
    </row>
    <row r="22" spans="1:54" ht="58.5" customHeight="1" x14ac:dyDescent="0.2">
      <c r="A22" s="544"/>
      <c r="B22" s="544"/>
      <c r="C22" s="544"/>
      <c r="D22" s="540" t="s">
        <v>959</v>
      </c>
      <c r="E22" s="540" t="s">
        <v>960</v>
      </c>
      <c r="F22" s="540" t="s">
        <v>961</v>
      </c>
      <c r="G22" s="540" t="s">
        <v>962</v>
      </c>
      <c r="H22" s="540" t="s">
        <v>30</v>
      </c>
      <c r="I22" s="489"/>
    </row>
    <row r="23" spans="1:54" ht="3.75" customHeight="1" x14ac:dyDescent="0.2">
      <c r="A23" s="541"/>
      <c r="B23" s="541"/>
      <c r="C23" s="541"/>
      <c r="D23" s="541"/>
      <c r="E23" s="541"/>
      <c r="F23" s="541"/>
      <c r="G23" s="541"/>
      <c r="H23" s="541"/>
      <c r="I23" s="489"/>
    </row>
    <row r="24" spans="1:54" x14ac:dyDescent="0.2">
      <c r="A24" s="76">
        <v>1</v>
      </c>
      <c r="B24" s="76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489"/>
    </row>
    <row r="25" spans="1:54" s="77" customFormat="1" ht="14.25" x14ac:dyDescent="0.2">
      <c r="A25" s="533" t="s">
        <v>963</v>
      </c>
      <c r="B25" s="534"/>
      <c r="C25" s="534"/>
      <c r="D25" s="534"/>
      <c r="E25" s="534"/>
      <c r="F25" s="534"/>
      <c r="G25" s="534"/>
      <c r="H25" s="535"/>
      <c r="I25" s="490"/>
      <c r="J25" s="490"/>
      <c r="K25" s="490"/>
      <c r="L25" s="490"/>
      <c r="M25" s="490"/>
      <c r="N25" s="491"/>
      <c r="O25" s="491"/>
      <c r="P25" s="491"/>
      <c r="Q25" s="491"/>
      <c r="R25" s="491"/>
      <c r="S25" s="491"/>
      <c r="T25" s="492"/>
      <c r="U25" s="492"/>
      <c r="V25" s="492"/>
      <c r="W25" s="492"/>
      <c r="X25" s="492"/>
      <c r="Y25" s="492"/>
      <c r="Z25" s="492"/>
      <c r="AA25" s="493" t="s">
        <v>963</v>
      </c>
      <c r="AB25" s="494"/>
      <c r="AC25" s="494"/>
      <c r="AD25" s="494"/>
      <c r="AE25" s="495"/>
      <c r="AF25" s="495"/>
      <c r="AG25" s="494"/>
      <c r="AH25" s="494"/>
      <c r="AI25" s="494"/>
      <c r="AJ25" s="494"/>
      <c r="AK25" s="494"/>
      <c r="AL25" s="494"/>
      <c r="AM25" s="494"/>
      <c r="AN25" s="494"/>
      <c r="AO25" s="495"/>
      <c r="AP25" s="495"/>
      <c r="AQ25" s="495"/>
      <c r="AR25" s="495"/>
      <c r="AS25" s="494"/>
      <c r="AT25" s="494"/>
      <c r="AU25" s="494"/>
      <c r="AV25" s="494"/>
      <c r="AW25" s="495"/>
      <c r="AX25" s="495"/>
      <c r="AY25" s="494"/>
      <c r="AZ25" s="494"/>
      <c r="BA25" s="494"/>
      <c r="BB25" s="494"/>
    </row>
    <row r="26" spans="1:54" s="77" customFormat="1" ht="14.25" x14ac:dyDescent="0.2">
      <c r="A26" s="78" t="s">
        <v>38</v>
      </c>
      <c r="B26" s="335" t="s">
        <v>964</v>
      </c>
      <c r="C26" s="335" t="s">
        <v>965</v>
      </c>
      <c r="D26" s="79">
        <v>4392.2</v>
      </c>
      <c r="E26" s="79"/>
      <c r="F26" s="79"/>
      <c r="G26" s="79"/>
      <c r="H26" s="79">
        <v>4392.2</v>
      </c>
      <c r="I26" s="490"/>
      <c r="J26" s="490"/>
      <c r="K26" s="490"/>
      <c r="L26" s="490"/>
      <c r="M26" s="490"/>
      <c r="N26" s="491"/>
      <c r="O26" s="491"/>
      <c r="P26" s="491"/>
      <c r="Q26" s="491"/>
      <c r="R26" s="491"/>
      <c r="S26" s="491"/>
      <c r="T26" s="492"/>
      <c r="U26" s="492"/>
      <c r="V26" s="492"/>
      <c r="W26" s="492"/>
      <c r="X26" s="492"/>
      <c r="Y26" s="492"/>
      <c r="Z26" s="492"/>
      <c r="AA26" s="493"/>
      <c r="AB26" s="494"/>
      <c r="AC26" s="494"/>
      <c r="AD26" s="494"/>
      <c r="AE26" s="495"/>
      <c r="AF26" s="495"/>
      <c r="AG26" s="494"/>
      <c r="AH26" s="494"/>
      <c r="AI26" s="494"/>
      <c r="AJ26" s="494"/>
      <c r="AK26" s="494"/>
      <c r="AL26" s="494"/>
      <c r="AM26" s="494"/>
      <c r="AN26" s="494"/>
      <c r="AO26" s="495"/>
      <c r="AP26" s="495"/>
      <c r="AQ26" s="495"/>
      <c r="AR26" s="495"/>
      <c r="AS26" s="494"/>
      <c r="AT26" s="494"/>
      <c r="AU26" s="494"/>
      <c r="AV26" s="494"/>
      <c r="AW26" s="495"/>
      <c r="AX26" s="495"/>
      <c r="AY26" s="494"/>
      <c r="AZ26" s="494"/>
      <c r="BA26" s="494"/>
      <c r="BB26" s="494"/>
    </row>
    <row r="27" spans="1:54" s="77" customFormat="1" ht="14.25" x14ac:dyDescent="0.2">
      <c r="A27" s="78" t="s">
        <v>42</v>
      </c>
      <c r="B27" s="335" t="s">
        <v>966</v>
      </c>
      <c r="C27" s="335" t="s">
        <v>967</v>
      </c>
      <c r="D27" s="79">
        <v>972.76</v>
      </c>
      <c r="E27" s="79"/>
      <c r="F27" s="79"/>
      <c r="G27" s="79"/>
      <c r="H27" s="79">
        <v>972.76</v>
      </c>
      <c r="I27" s="490"/>
      <c r="J27" s="490"/>
      <c r="K27" s="490"/>
      <c r="L27" s="490"/>
      <c r="M27" s="490"/>
      <c r="N27" s="491"/>
      <c r="O27" s="491"/>
      <c r="P27" s="491"/>
      <c r="Q27" s="491"/>
      <c r="R27" s="491"/>
      <c r="S27" s="491"/>
      <c r="T27" s="492"/>
      <c r="U27" s="492"/>
      <c r="V27" s="492"/>
      <c r="W27" s="492"/>
      <c r="X27" s="492"/>
      <c r="Y27" s="492"/>
      <c r="Z27" s="492"/>
      <c r="AA27" s="493"/>
      <c r="AB27" s="494"/>
      <c r="AC27" s="494"/>
      <c r="AD27" s="494"/>
      <c r="AE27" s="495"/>
      <c r="AF27" s="495"/>
      <c r="AG27" s="494"/>
      <c r="AH27" s="494"/>
      <c r="AI27" s="494"/>
      <c r="AJ27" s="494"/>
      <c r="AK27" s="494"/>
      <c r="AL27" s="494"/>
      <c r="AM27" s="494"/>
      <c r="AN27" s="494"/>
      <c r="AO27" s="495"/>
      <c r="AP27" s="495"/>
      <c r="AQ27" s="495"/>
      <c r="AR27" s="495"/>
      <c r="AS27" s="494"/>
      <c r="AT27" s="494"/>
      <c r="AU27" s="494"/>
      <c r="AV27" s="494"/>
      <c r="AW27" s="495"/>
      <c r="AX27" s="495"/>
      <c r="AY27" s="494"/>
      <c r="AZ27" s="494"/>
      <c r="BA27" s="494"/>
      <c r="BB27" s="494"/>
    </row>
    <row r="28" spans="1:54" s="77" customFormat="1" ht="14.25" x14ac:dyDescent="0.2">
      <c r="A28" s="78" t="s">
        <v>45</v>
      </c>
      <c r="B28" s="335" t="s">
        <v>968</v>
      </c>
      <c r="C28" s="335" t="s">
        <v>969</v>
      </c>
      <c r="D28" s="79">
        <v>5327.83</v>
      </c>
      <c r="E28" s="79"/>
      <c r="F28" s="79"/>
      <c r="G28" s="79"/>
      <c r="H28" s="79">
        <v>5327.83</v>
      </c>
      <c r="I28" s="490"/>
      <c r="J28" s="490"/>
      <c r="K28" s="490"/>
      <c r="L28" s="490"/>
      <c r="M28" s="490"/>
      <c r="N28" s="491"/>
      <c r="O28" s="491"/>
      <c r="P28" s="491"/>
      <c r="Q28" s="491"/>
      <c r="R28" s="491"/>
      <c r="S28" s="491"/>
      <c r="T28" s="492"/>
      <c r="U28" s="492"/>
      <c r="V28" s="492"/>
      <c r="W28" s="492"/>
      <c r="X28" s="492"/>
      <c r="Y28" s="492"/>
      <c r="Z28" s="492"/>
      <c r="AA28" s="493"/>
      <c r="AB28" s="494"/>
      <c r="AC28" s="494"/>
      <c r="AD28" s="494"/>
      <c r="AE28" s="495"/>
      <c r="AF28" s="495"/>
      <c r="AG28" s="494"/>
      <c r="AH28" s="494"/>
      <c r="AI28" s="494"/>
      <c r="AJ28" s="494"/>
      <c r="AK28" s="494"/>
      <c r="AL28" s="494"/>
      <c r="AM28" s="494"/>
      <c r="AN28" s="494"/>
      <c r="AO28" s="495"/>
      <c r="AP28" s="495"/>
      <c r="AQ28" s="495"/>
      <c r="AR28" s="495"/>
      <c r="AS28" s="494"/>
      <c r="AT28" s="494"/>
      <c r="AU28" s="494"/>
      <c r="AV28" s="494"/>
      <c r="AW28" s="495"/>
      <c r="AX28" s="495"/>
      <c r="AY28" s="494"/>
      <c r="AZ28" s="494"/>
      <c r="BA28" s="494"/>
      <c r="BB28" s="494"/>
    </row>
    <row r="29" spans="1:54" s="77" customFormat="1" ht="14.25" x14ac:dyDescent="0.2">
      <c r="A29" s="78" t="s">
        <v>64</v>
      </c>
      <c r="B29" s="335" t="s">
        <v>970</v>
      </c>
      <c r="C29" s="335" t="s">
        <v>971</v>
      </c>
      <c r="D29" s="79"/>
      <c r="E29" s="79"/>
      <c r="F29" s="79"/>
      <c r="G29" s="79">
        <v>1084.22</v>
      </c>
      <c r="H29" s="79">
        <v>1084.22</v>
      </c>
      <c r="I29" s="490"/>
      <c r="J29" s="490"/>
      <c r="K29" s="490"/>
      <c r="L29" s="490"/>
      <c r="M29" s="490"/>
      <c r="N29" s="491"/>
      <c r="O29" s="491"/>
      <c r="P29" s="491"/>
      <c r="Q29" s="491"/>
      <c r="R29" s="491"/>
      <c r="S29" s="491"/>
      <c r="T29" s="492"/>
      <c r="U29" s="492"/>
      <c r="V29" s="492"/>
      <c r="W29" s="492"/>
      <c r="X29" s="492"/>
      <c r="Y29" s="492"/>
      <c r="Z29" s="492"/>
      <c r="AA29" s="493"/>
      <c r="AB29" s="494"/>
      <c r="AC29" s="494"/>
      <c r="AD29" s="494"/>
      <c r="AE29" s="495"/>
      <c r="AF29" s="495"/>
      <c r="AG29" s="494"/>
      <c r="AH29" s="494"/>
      <c r="AI29" s="494"/>
      <c r="AJ29" s="494"/>
      <c r="AK29" s="494"/>
      <c r="AL29" s="494"/>
      <c r="AM29" s="494"/>
      <c r="AN29" s="494"/>
      <c r="AO29" s="495"/>
      <c r="AP29" s="495"/>
      <c r="AQ29" s="495"/>
      <c r="AR29" s="495"/>
      <c r="AS29" s="494"/>
      <c r="AT29" s="494"/>
      <c r="AU29" s="494"/>
      <c r="AV29" s="494"/>
      <c r="AW29" s="495"/>
      <c r="AX29" s="495"/>
      <c r="AY29" s="494"/>
      <c r="AZ29" s="494"/>
      <c r="BA29" s="494"/>
      <c r="BB29" s="494"/>
    </row>
    <row r="30" spans="1:54" s="77" customFormat="1" ht="67.5" x14ac:dyDescent="0.2">
      <c r="A30" s="78" t="s">
        <v>67</v>
      </c>
      <c r="B30" s="335" t="s">
        <v>972</v>
      </c>
      <c r="C30" s="335" t="s">
        <v>973</v>
      </c>
      <c r="D30" s="79"/>
      <c r="E30" s="79"/>
      <c r="F30" s="79"/>
      <c r="G30" s="79">
        <v>55.2</v>
      </c>
      <c r="H30" s="79">
        <v>55.2</v>
      </c>
      <c r="I30" s="490"/>
      <c r="J30" s="490"/>
      <c r="K30" s="490"/>
      <c r="L30" s="490"/>
      <c r="M30" s="490"/>
      <c r="N30" s="491"/>
      <c r="O30" s="491"/>
      <c r="P30" s="491"/>
      <c r="Q30" s="491"/>
      <c r="R30" s="491"/>
      <c r="S30" s="491"/>
      <c r="T30" s="492"/>
      <c r="U30" s="492"/>
      <c r="V30" s="492"/>
      <c r="W30" s="492"/>
      <c r="X30" s="492"/>
      <c r="Y30" s="492"/>
      <c r="Z30" s="492"/>
      <c r="AA30" s="493"/>
      <c r="AB30" s="494"/>
      <c r="AC30" s="494"/>
      <c r="AD30" s="494"/>
      <c r="AE30" s="495"/>
      <c r="AF30" s="495"/>
      <c r="AG30" s="494"/>
      <c r="AH30" s="494"/>
      <c r="AI30" s="494"/>
      <c r="AJ30" s="494"/>
      <c r="AK30" s="494"/>
      <c r="AL30" s="494"/>
      <c r="AM30" s="494"/>
      <c r="AN30" s="494"/>
      <c r="AO30" s="495"/>
      <c r="AP30" s="495"/>
      <c r="AQ30" s="495"/>
      <c r="AR30" s="495"/>
      <c r="AS30" s="494"/>
      <c r="AT30" s="494"/>
      <c r="AU30" s="494"/>
      <c r="AV30" s="494"/>
      <c r="AW30" s="495"/>
      <c r="AX30" s="495"/>
      <c r="AY30" s="494"/>
      <c r="AZ30" s="494"/>
      <c r="BA30" s="494"/>
      <c r="BB30" s="494"/>
    </row>
    <row r="31" spans="1:54" s="77" customFormat="1" ht="33.75" x14ac:dyDescent="0.2">
      <c r="A31" s="78" t="s">
        <v>70</v>
      </c>
      <c r="B31" s="335" t="s">
        <v>974</v>
      </c>
      <c r="C31" s="335" t="s">
        <v>975</v>
      </c>
      <c r="D31" s="79"/>
      <c r="E31" s="79"/>
      <c r="F31" s="79"/>
      <c r="G31" s="79">
        <v>791.3</v>
      </c>
      <c r="H31" s="79">
        <v>791.3</v>
      </c>
      <c r="I31" s="490"/>
      <c r="J31" s="490"/>
      <c r="K31" s="490"/>
      <c r="L31" s="490"/>
      <c r="M31" s="490"/>
      <c r="N31" s="491"/>
      <c r="O31" s="491"/>
      <c r="P31" s="491"/>
      <c r="Q31" s="491"/>
      <c r="R31" s="491"/>
      <c r="S31" s="491"/>
      <c r="T31" s="492"/>
      <c r="U31" s="492"/>
      <c r="V31" s="492"/>
      <c r="W31" s="492"/>
      <c r="X31" s="492"/>
      <c r="Y31" s="492"/>
      <c r="Z31" s="492"/>
      <c r="AA31" s="493"/>
      <c r="AB31" s="494"/>
      <c r="AC31" s="494"/>
      <c r="AD31" s="494"/>
      <c r="AE31" s="495"/>
      <c r="AF31" s="495"/>
      <c r="AG31" s="494"/>
      <c r="AH31" s="494"/>
      <c r="AI31" s="494"/>
      <c r="AJ31" s="494"/>
      <c r="AK31" s="494"/>
      <c r="AL31" s="494"/>
      <c r="AM31" s="494"/>
      <c r="AN31" s="494"/>
      <c r="AO31" s="495"/>
      <c r="AP31" s="495"/>
      <c r="AQ31" s="495"/>
      <c r="AR31" s="495"/>
      <c r="AS31" s="494"/>
      <c r="AT31" s="494"/>
      <c r="AU31" s="494"/>
      <c r="AV31" s="494"/>
      <c r="AW31" s="495"/>
      <c r="AX31" s="495"/>
      <c r="AY31" s="494"/>
      <c r="AZ31" s="494"/>
      <c r="BA31" s="494"/>
      <c r="BB31" s="494"/>
    </row>
    <row r="32" spans="1:54" s="77" customFormat="1" ht="22.5" x14ac:dyDescent="0.2">
      <c r="A32" s="496"/>
      <c r="B32" s="536" t="s">
        <v>976</v>
      </c>
      <c r="C32" s="537"/>
      <c r="D32" s="80">
        <v>10692.79</v>
      </c>
      <c r="E32" s="80"/>
      <c r="F32" s="497"/>
      <c r="G32" s="497">
        <v>1930.72</v>
      </c>
      <c r="H32" s="497">
        <v>12623.51</v>
      </c>
      <c r="I32" s="490"/>
      <c r="J32" s="490"/>
      <c r="K32" s="490"/>
      <c r="L32" s="490"/>
      <c r="M32" s="490"/>
      <c r="N32" s="491"/>
      <c r="O32" s="491"/>
      <c r="P32" s="491"/>
      <c r="Q32" s="491"/>
      <c r="R32" s="491"/>
      <c r="S32" s="491"/>
      <c r="T32" s="492"/>
      <c r="U32" s="492"/>
      <c r="V32" s="492"/>
      <c r="W32" s="492"/>
      <c r="X32" s="492"/>
      <c r="Y32" s="492"/>
      <c r="Z32" s="492"/>
      <c r="AA32" s="493"/>
      <c r="AB32" s="498" t="s">
        <v>976</v>
      </c>
      <c r="AC32" s="494"/>
      <c r="AD32" s="494"/>
      <c r="AE32" s="495"/>
      <c r="AF32" s="495"/>
      <c r="AG32" s="494"/>
      <c r="AH32" s="494"/>
      <c r="AI32" s="494"/>
      <c r="AJ32" s="494"/>
      <c r="AK32" s="494"/>
      <c r="AL32" s="494"/>
      <c r="AM32" s="494"/>
      <c r="AN32" s="494"/>
      <c r="AO32" s="495"/>
      <c r="AP32" s="495"/>
      <c r="AQ32" s="495"/>
      <c r="AR32" s="495"/>
      <c r="AS32" s="494"/>
      <c r="AT32" s="494"/>
      <c r="AU32" s="494"/>
      <c r="AV32" s="494"/>
      <c r="AW32" s="495"/>
      <c r="AX32" s="495"/>
      <c r="AY32" s="494"/>
      <c r="AZ32" s="494"/>
      <c r="BA32" s="494"/>
      <c r="BB32" s="494"/>
    </row>
    <row r="33" spans="1:54" s="77" customFormat="1" ht="14.25" x14ac:dyDescent="0.2">
      <c r="A33" s="533" t="s">
        <v>977</v>
      </c>
      <c r="B33" s="534"/>
      <c r="C33" s="534"/>
      <c r="D33" s="534"/>
      <c r="E33" s="534"/>
      <c r="F33" s="534"/>
      <c r="G33" s="534"/>
      <c r="H33" s="535"/>
      <c r="I33" s="490"/>
      <c r="J33" s="490"/>
      <c r="K33" s="490"/>
      <c r="L33" s="490"/>
      <c r="M33" s="490"/>
      <c r="N33" s="491"/>
      <c r="O33" s="491"/>
      <c r="P33" s="491"/>
      <c r="Q33" s="491"/>
      <c r="R33" s="491"/>
      <c r="S33" s="491"/>
      <c r="T33" s="492"/>
      <c r="U33" s="492"/>
      <c r="V33" s="492"/>
      <c r="W33" s="492"/>
      <c r="X33" s="492"/>
      <c r="Y33" s="492"/>
      <c r="Z33" s="492"/>
      <c r="AA33" s="493" t="s">
        <v>977</v>
      </c>
      <c r="AB33" s="498"/>
      <c r="AC33" s="494"/>
      <c r="AD33" s="494"/>
      <c r="AE33" s="495"/>
      <c r="AF33" s="495"/>
      <c r="AG33" s="494"/>
      <c r="AH33" s="494"/>
      <c r="AI33" s="494"/>
      <c r="AJ33" s="494"/>
      <c r="AK33" s="494"/>
      <c r="AL33" s="494"/>
      <c r="AM33" s="494"/>
      <c r="AN33" s="494"/>
      <c r="AO33" s="495"/>
      <c r="AP33" s="495"/>
      <c r="AQ33" s="495"/>
      <c r="AR33" s="495"/>
      <c r="AS33" s="494"/>
      <c r="AT33" s="494"/>
      <c r="AU33" s="494"/>
      <c r="AV33" s="494"/>
      <c r="AW33" s="495"/>
      <c r="AX33" s="495"/>
      <c r="AY33" s="494"/>
      <c r="AZ33" s="494"/>
      <c r="BA33" s="494"/>
      <c r="BB33" s="494"/>
    </row>
    <row r="34" spans="1:54" s="77" customFormat="1" ht="14.25" x14ac:dyDescent="0.2">
      <c r="A34" s="78" t="s">
        <v>48</v>
      </c>
      <c r="B34" s="335" t="s">
        <v>978</v>
      </c>
      <c r="C34" s="335" t="s">
        <v>979</v>
      </c>
      <c r="D34" s="79">
        <v>77448.78</v>
      </c>
      <c r="E34" s="79">
        <v>17.95</v>
      </c>
      <c r="F34" s="79"/>
      <c r="G34" s="79"/>
      <c r="H34" s="79">
        <v>77466.73</v>
      </c>
      <c r="I34" s="490"/>
      <c r="J34" s="490"/>
      <c r="K34" s="490"/>
      <c r="L34" s="490"/>
      <c r="M34" s="490"/>
      <c r="N34" s="491"/>
      <c r="O34" s="491"/>
      <c r="P34" s="491"/>
      <c r="Q34" s="491"/>
      <c r="R34" s="491"/>
      <c r="S34" s="491"/>
      <c r="T34" s="492"/>
      <c r="U34" s="492"/>
      <c r="V34" s="492"/>
      <c r="W34" s="492"/>
      <c r="X34" s="492"/>
      <c r="Y34" s="492"/>
      <c r="Z34" s="492"/>
      <c r="AA34" s="493"/>
      <c r="AB34" s="498"/>
      <c r="AC34" s="494"/>
      <c r="AD34" s="494"/>
      <c r="AE34" s="495"/>
      <c r="AF34" s="495"/>
      <c r="AG34" s="494"/>
      <c r="AH34" s="494"/>
      <c r="AI34" s="494"/>
      <c r="AJ34" s="494"/>
      <c r="AK34" s="494"/>
      <c r="AL34" s="494"/>
      <c r="AM34" s="494"/>
      <c r="AN34" s="494"/>
      <c r="AO34" s="495"/>
      <c r="AP34" s="495"/>
      <c r="AQ34" s="495"/>
      <c r="AR34" s="495"/>
      <c r="AS34" s="494"/>
      <c r="AT34" s="494"/>
      <c r="AU34" s="494"/>
      <c r="AV34" s="494"/>
      <c r="AW34" s="495"/>
      <c r="AX34" s="495"/>
      <c r="AY34" s="494"/>
      <c r="AZ34" s="494"/>
      <c r="BA34" s="494"/>
      <c r="BB34" s="494"/>
    </row>
    <row r="35" spans="1:54" s="77" customFormat="1" ht="22.5" x14ac:dyDescent="0.2">
      <c r="A35" s="496"/>
      <c r="B35" s="536" t="s">
        <v>980</v>
      </c>
      <c r="C35" s="537"/>
      <c r="D35" s="80">
        <v>77448.78</v>
      </c>
      <c r="E35" s="80">
        <v>17.95</v>
      </c>
      <c r="F35" s="497"/>
      <c r="G35" s="497"/>
      <c r="H35" s="497">
        <v>77466.73</v>
      </c>
      <c r="I35" s="490"/>
      <c r="J35" s="490"/>
      <c r="K35" s="490"/>
      <c r="L35" s="490"/>
      <c r="M35" s="490"/>
      <c r="N35" s="491"/>
      <c r="O35" s="491"/>
      <c r="P35" s="491"/>
      <c r="Q35" s="491"/>
      <c r="R35" s="491"/>
      <c r="S35" s="491"/>
      <c r="T35" s="492"/>
      <c r="U35" s="492"/>
      <c r="V35" s="492"/>
      <c r="W35" s="492"/>
      <c r="X35" s="492"/>
      <c r="Y35" s="492"/>
      <c r="Z35" s="492"/>
      <c r="AA35" s="493"/>
      <c r="AB35" s="498" t="s">
        <v>980</v>
      </c>
      <c r="AC35" s="494"/>
      <c r="AD35" s="494"/>
      <c r="AE35" s="495"/>
      <c r="AF35" s="495"/>
      <c r="AG35" s="494"/>
      <c r="AH35" s="494"/>
      <c r="AI35" s="494"/>
      <c r="AJ35" s="494"/>
      <c r="AK35" s="494"/>
      <c r="AL35" s="494"/>
      <c r="AM35" s="494"/>
      <c r="AN35" s="494"/>
      <c r="AO35" s="495"/>
      <c r="AP35" s="495"/>
      <c r="AQ35" s="495"/>
      <c r="AR35" s="495"/>
      <c r="AS35" s="494"/>
      <c r="AT35" s="494"/>
      <c r="AU35" s="494"/>
      <c r="AV35" s="494"/>
      <c r="AW35" s="495"/>
      <c r="AX35" s="495"/>
      <c r="AY35" s="494"/>
      <c r="AZ35" s="494"/>
      <c r="BA35" s="494"/>
      <c r="BB35" s="494"/>
    </row>
    <row r="36" spans="1:54" s="77" customFormat="1" ht="14.25" x14ac:dyDescent="0.2">
      <c r="A36" s="533" t="s">
        <v>981</v>
      </c>
      <c r="B36" s="534"/>
      <c r="C36" s="534"/>
      <c r="D36" s="534"/>
      <c r="E36" s="534"/>
      <c r="F36" s="534"/>
      <c r="G36" s="534"/>
      <c r="H36" s="535"/>
      <c r="I36" s="490"/>
      <c r="J36" s="490"/>
      <c r="K36" s="490"/>
      <c r="L36" s="490"/>
      <c r="M36" s="490"/>
      <c r="N36" s="491"/>
      <c r="O36" s="491"/>
      <c r="P36" s="491"/>
      <c r="Q36" s="491"/>
      <c r="R36" s="491"/>
      <c r="S36" s="491"/>
      <c r="T36" s="492"/>
      <c r="U36" s="492"/>
      <c r="V36" s="492"/>
      <c r="W36" s="492"/>
      <c r="X36" s="492"/>
      <c r="Y36" s="492"/>
      <c r="Z36" s="492"/>
      <c r="AA36" s="493" t="s">
        <v>981</v>
      </c>
      <c r="AB36" s="498"/>
      <c r="AC36" s="494"/>
      <c r="AD36" s="494"/>
      <c r="AE36" s="495"/>
      <c r="AF36" s="495"/>
      <c r="AG36" s="494"/>
      <c r="AH36" s="494"/>
      <c r="AI36" s="494"/>
      <c r="AJ36" s="494"/>
      <c r="AK36" s="494"/>
      <c r="AL36" s="494"/>
      <c r="AM36" s="494"/>
      <c r="AN36" s="494"/>
      <c r="AO36" s="495"/>
      <c r="AP36" s="495"/>
      <c r="AQ36" s="495"/>
      <c r="AR36" s="495"/>
      <c r="AS36" s="494"/>
      <c r="AT36" s="494"/>
      <c r="AU36" s="494"/>
      <c r="AV36" s="494"/>
      <c r="AW36" s="495"/>
      <c r="AX36" s="495"/>
      <c r="AY36" s="494"/>
      <c r="AZ36" s="494"/>
      <c r="BA36" s="494"/>
      <c r="BB36" s="494"/>
    </row>
    <row r="37" spans="1:54" s="77" customFormat="1" ht="14.25" x14ac:dyDescent="0.2">
      <c r="A37" s="496"/>
      <c r="B37" s="538" t="s">
        <v>982</v>
      </c>
      <c r="C37" s="539"/>
      <c r="D37" s="80">
        <v>88141.57</v>
      </c>
      <c r="E37" s="80">
        <v>17.95</v>
      </c>
      <c r="F37" s="497"/>
      <c r="G37" s="497">
        <v>1930.72</v>
      </c>
      <c r="H37" s="497">
        <v>90090.240000000005</v>
      </c>
      <c r="I37" s="490"/>
      <c r="J37" s="490"/>
      <c r="K37" s="490"/>
      <c r="L37" s="490"/>
      <c r="M37" s="490"/>
      <c r="N37" s="491"/>
      <c r="O37" s="491"/>
      <c r="P37" s="491"/>
      <c r="Q37" s="491"/>
      <c r="R37" s="491"/>
      <c r="S37" s="491"/>
      <c r="T37" s="492"/>
      <c r="U37" s="492"/>
      <c r="V37" s="492"/>
      <c r="W37" s="492"/>
      <c r="X37" s="492"/>
      <c r="Y37" s="492"/>
      <c r="Z37" s="492"/>
      <c r="AA37" s="493"/>
      <c r="AB37" s="498"/>
      <c r="AC37" s="499" t="s">
        <v>982</v>
      </c>
      <c r="AD37" s="494"/>
      <c r="AE37" s="495"/>
      <c r="AF37" s="495"/>
      <c r="AG37" s="494"/>
      <c r="AH37" s="494"/>
      <c r="AI37" s="494"/>
      <c r="AJ37" s="494"/>
      <c r="AK37" s="494"/>
      <c r="AL37" s="494"/>
      <c r="AM37" s="494"/>
      <c r="AN37" s="494"/>
      <c r="AO37" s="495"/>
      <c r="AP37" s="495"/>
      <c r="AQ37" s="495"/>
      <c r="AR37" s="495"/>
      <c r="AS37" s="494"/>
      <c r="AT37" s="494"/>
      <c r="AU37" s="494"/>
      <c r="AV37" s="494"/>
      <c r="AW37" s="495"/>
      <c r="AX37" s="495"/>
      <c r="AY37" s="494"/>
      <c r="AZ37" s="494"/>
      <c r="BA37" s="494"/>
      <c r="BB37" s="494"/>
    </row>
    <row r="38" spans="1:54" s="77" customFormat="1" ht="14.25" x14ac:dyDescent="0.2">
      <c r="A38" s="533" t="s">
        <v>983</v>
      </c>
      <c r="B38" s="534"/>
      <c r="C38" s="534"/>
      <c r="D38" s="534"/>
      <c r="E38" s="534"/>
      <c r="F38" s="534"/>
      <c r="G38" s="534"/>
      <c r="H38" s="535"/>
      <c r="I38" s="490"/>
      <c r="J38" s="490"/>
      <c r="K38" s="490"/>
      <c r="L38" s="490"/>
      <c r="M38" s="490"/>
      <c r="N38" s="491"/>
      <c r="O38" s="491"/>
      <c r="P38" s="491"/>
      <c r="Q38" s="491"/>
      <c r="R38" s="491"/>
      <c r="S38" s="491"/>
      <c r="T38" s="492"/>
      <c r="U38" s="492"/>
      <c r="V38" s="492"/>
      <c r="W38" s="492"/>
      <c r="X38" s="492"/>
      <c r="Y38" s="492"/>
      <c r="Z38" s="492"/>
      <c r="AA38" s="493" t="s">
        <v>983</v>
      </c>
      <c r="AB38" s="498"/>
      <c r="AC38" s="499"/>
      <c r="AD38" s="494"/>
      <c r="AE38" s="495"/>
      <c r="AF38" s="495"/>
      <c r="AG38" s="494"/>
      <c r="AH38" s="494"/>
      <c r="AI38" s="494"/>
      <c r="AJ38" s="494"/>
      <c r="AK38" s="494"/>
      <c r="AL38" s="494"/>
      <c r="AM38" s="494"/>
      <c r="AN38" s="494"/>
      <c r="AO38" s="495"/>
      <c r="AP38" s="495"/>
      <c r="AQ38" s="495"/>
      <c r="AR38" s="495"/>
      <c r="AS38" s="494"/>
      <c r="AT38" s="494"/>
      <c r="AU38" s="494"/>
      <c r="AV38" s="494"/>
      <c r="AW38" s="495"/>
      <c r="AX38" s="495"/>
      <c r="AY38" s="494"/>
      <c r="AZ38" s="494"/>
      <c r="BA38" s="494"/>
      <c r="BB38" s="494"/>
    </row>
    <row r="39" spans="1:54" s="77" customFormat="1" ht="45" x14ac:dyDescent="0.2">
      <c r="A39" s="78" t="s">
        <v>73</v>
      </c>
      <c r="B39" s="335" t="s">
        <v>984</v>
      </c>
      <c r="C39" s="335" t="s">
        <v>985</v>
      </c>
      <c r="D39" s="79">
        <v>2203.54</v>
      </c>
      <c r="E39" s="79">
        <v>0.45</v>
      </c>
      <c r="F39" s="79"/>
      <c r="G39" s="79"/>
      <c r="H39" s="79">
        <v>2203.9899999999998</v>
      </c>
      <c r="I39" s="490"/>
      <c r="J39" s="490"/>
      <c r="K39" s="490"/>
      <c r="L39" s="490"/>
      <c r="M39" s="490"/>
      <c r="N39" s="491"/>
      <c r="O39" s="491"/>
      <c r="P39" s="491"/>
      <c r="Q39" s="491"/>
      <c r="R39" s="491"/>
      <c r="S39" s="491"/>
      <c r="T39" s="492"/>
      <c r="U39" s="492"/>
      <c r="V39" s="492"/>
      <c r="W39" s="492"/>
      <c r="X39" s="492"/>
      <c r="Y39" s="492"/>
      <c r="Z39" s="492"/>
      <c r="AA39" s="493"/>
      <c r="AB39" s="498"/>
      <c r="AC39" s="499"/>
      <c r="AD39" s="494"/>
      <c r="AE39" s="495"/>
      <c r="AF39" s="495"/>
      <c r="AG39" s="494"/>
      <c r="AH39" s="494"/>
      <c r="AI39" s="494"/>
      <c r="AJ39" s="494"/>
      <c r="AK39" s="494"/>
      <c r="AL39" s="494"/>
      <c r="AM39" s="494"/>
      <c r="AN39" s="494"/>
      <c r="AO39" s="495"/>
      <c r="AP39" s="495"/>
      <c r="AQ39" s="495"/>
      <c r="AR39" s="495"/>
      <c r="AS39" s="494"/>
      <c r="AT39" s="494"/>
      <c r="AU39" s="494"/>
      <c r="AV39" s="494"/>
      <c r="AW39" s="495"/>
      <c r="AX39" s="495"/>
      <c r="AY39" s="494"/>
      <c r="AZ39" s="494"/>
      <c r="BA39" s="494"/>
      <c r="BB39" s="494"/>
    </row>
    <row r="40" spans="1:54" s="77" customFormat="1" ht="14.25" x14ac:dyDescent="0.2">
      <c r="A40" s="78" t="s">
        <v>51</v>
      </c>
      <c r="B40" s="335" t="s">
        <v>986</v>
      </c>
      <c r="C40" s="335" t="s">
        <v>987</v>
      </c>
      <c r="D40" s="79">
        <v>144.07</v>
      </c>
      <c r="E40" s="79"/>
      <c r="F40" s="79"/>
      <c r="G40" s="79"/>
      <c r="H40" s="79">
        <v>144.07</v>
      </c>
      <c r="I40" s="490"/>
      <c r="J40" s="490"/>
      <c r="K40" s="490"/>
      <c r="L40" s="490"/>
      <c r="M40" s="490"/>
      <c r="N40" s="491"/>
      <c r="O40" s="491"/>
      <c r="P40" s="491"/>
      <c r="Q40" s="491"/>
      <c r="R40" s="491"/>
      <c r="S40" s="491"/>
      <c r="T40" s="492"/>
      <c r="U40" s="492"/>
      <c r="V40" s="492"/>
      <c r="W40" s="492"/>
      <c r="X40" s="492"/>
      <c r="Y40" s="492"/>
      <c r="Z40" s="492"/>
      <c r="AA40" s="493"/>
      <c r="AB40" s="498"/>
      <c r="AC40" s="499"/>
      <c r="AD40" s="494"/>
      <c r="AE40" s="495"/>
      <c r="AF40" s="495"/>
      <c r="AG40" s="494"/>
      <c r="AH40" s="494"/>
      <c r="AI40" s="494"/>
      <c r="AJ40" s="494"/>
      <c r="AK40" s="494"/>
      <c r="AL40" s="494"/>
      <c r="AM40" s="494"/>
      <c r="AN40" s="494"/>
      <c r="AO40" s="495"/>
      <c r="AP40" s="495"/>
      <c r="AQ40" s="495"/>
      <c r="AR40" s="495"/>
      <c r="AS40" s="494"/>
      <c r="AT40" s="494"/>
      <c r="AU40" s="494"/>
      <c r="AV40" s="494"/>
      <c r="AW40" s="495"/>
      <c r="AX40" s="495"/>
      <c r="AY40" s="494"/>
      <c r="AZ40" s="494"/>
      <c r="BA40" s="494"/>
      <c r="BB40" s="494"/>
    </row>
    <row r="41" spans="1:54" s="77" customFormat="1" ht="14.25" x14ac:dyDescent="0.2">
      <c r="A41" s="78" t="s">
        <v>54</v>
      </c>
      <c r="B41" s="335" t="s">
        <v>988</v>
      </c>
      <c r="C41" s="335" t="s">
        <v>989</v>
      </c>
      <c r="D41" s="79">
        <v>25041.94</v>
      </c>
      <c r="E41" s="79"/>
      <c r="F41" s="79"/>
      <c r="G41" s="79"/>
      <c r="H41" s="79">
        <v>25041.94</v>
      </c>
      <c r="I41" s="490"/>
      <c r="J41" s="490"/>
      <c r="K41" s="490"/>
      <c r="L41" s="490"/>
      <c r="M41" s="490"/>
      <c r="N41" s="491"/>
      <c r="O41" s="491"/>
      <c r="P41" s="491"/>
      <c r="Q41" s="491"/>
      <c r="R41" s="491"/>
      <c r="S41" s="491"/>
      <c r="T41" s="492"/>
      <c r="U41" s="492"/>
      <c r="V41" s="492"/>
      <c r="W41" s="492"/>
      <c r="X41" s="492"/>
      <c r="Y41" s="492"/>
      <c r="Z41" s="492"/>
      <c r="AA41" s="493"/>
      <c r="AB41" s="498"/>
      <c r="AC41" s="499"/>
      <c r="AD41" s="494"/>
      <c r="AE41" s="495"/>
      <c r="AF41" s="495"/>
      <c r="AG41" s="494"/>
      <c r="AH41" s="494"/>
      <c r="AI41" s="494"/>
      <c r="AJ41" s="494"/>
      <c r="AK41" s="494"/>
      <c r="AL41" s="494"/>
      <c r="AM41" s="494"/>
      <c r="AN41" s="494"/>
      <c r="AO41" s="495"/>
      <c r="AP41" s="495"/>
      <c r="AQ41" s="495"/>
      <c r="AR41" s="495"/>
      <c r="AS41" s="494"/>
      <c r="AT41" s="494"/>
      <c r="AU41" s="494"/>
      <c r="AV41" s="494"/>
      <c r="AW41" s="495"/>
      <c r="AX41" s="495"/>
      <c r="AY41" s="494"/>
      <c r="AZ41" s="494"/>
      <c r="BA41" s="494"/>
      <c r="BB41" s="494"/>
    </row>
    <row r="42" spans="1:54" s="77" customFormat="1" ht="14.25" x14ac:dyDescent="0.2">
      <c r="A42" s="496"/>
      <c r="B42" s="536" t="s">
        <v>990</v>
      </c>
      <c r="C42" s="537"/>
      <c r="D42" s="80">
        <v>27389.55</v>
      </c>
      <c r="E42" s="80">
        <v>0.45</v>
      </c>
      <c r="F42" s="497"/>
      <c r="G42" s="497"/>
      <c r="H42" s="497">
        <v>27390</v>
      </c>
      <c r="I42" s="490"/>
      <c r="J42" s="490"/>
      <c r="K42" s="490"/>
      <c r="L42" s="490"/>
      <c r="M42" s="490"/>
      <c r="N42" s="491"/>
      <c r="O42" s="491"/>
      <c r="P42" s="491"/>
      <c r="Q42" s="491"/>
      <c r="R42" s="491"/>
      <c r="S42" s="491"/>
      <c r="T42" s="492"/>
      <c r="U42" s="492"/>
      <c r="V42" s="492"/>
      <c r="W42" s="492"/>
      <c r="X42" s="492"/>
      <c r="Y42" s="492"/>
      <c r="Z42" s="492"/>
      <c r="AA42" s="493"/>
      <c r="AB42" s="498" t="s">
        <v>990</v>
      </c>
      <c r="AC42" s="499"/>
      <c r="AD42" s="494"/>
      <c r="AE42" s="495"/>
      <c r="AF42" s="495"/>
      <c r="AG42" s="494"/>
      <c r="AH42" s="494"/>
      <c r="AI42" s="494"/>
      <c r="AJ42" s="494"/>
      <c r="AK42" s="494"/>
      <c r="AL42" s="494"/>
      <c r="AM42" s="494"/>
      <c r="AN42" s="494"/>
      <c r="AO42" s="495"/>
      <c r="AP42" s="495"/>
      <c r="AQ42" s="495"/>
      <c r="AR42" s="495"/>
      <c r="AS42" s="494"/>
      <c r="AT42" s="494"/>
      <c r="AU42" s="494"/>
      <c r="AV42" s="494"/>
      <c r="AW42" s="495"/>
      <c r="AX42" s="495"/>
      <c r="AY42" s="494"/>
      <c r="AZ42" s="494"/>
      <c r="BA42" s="494"/>
      <c r="BB42" s="494"/>
    </row>
    <row r="43" spans="1:54" s="77" customFormat="1" ht="14.25" x14ac:dyDescent="0.2">
      <c r="A43" s="496"/>
      <c r="B43" s="538" t="s">
        <v>991</v>
      </c>
      <c r="C43" s="539"/>
      <c r="D43" s="80">
        <v>115531.12</v>
      </c>
      <c r="E43" s="80">
        <v>18.399999999999999</v>
      </c>
      <c r="F43" s="497"/>
      <c r="G43" s="497">
        <v>1930.72</v>
      </c>
      <c r="H43" s="497">
        <v>117480.24</v>
      </c>
      <c r="I43" s="490"/>
      <c r="J43" s="490"/>
      <c r="K43" s="490"/>
      <c r="L43" s="490"/>
      <c r="M43" s="490"/>
      <c r="N43" s="491"/>
      <c r="O43" s="491"/>
      <c r="P43" s="491"/>
      <c r="Q43" s="491"/>
      <c r="R43" s="491"/>
      <c r="S43" s="491"/>
      <c r="T43" s="492"/>
      <c r="U43" s="492"/>
      <c r="V43" s="492"/>
      <c r="W43" s="492"/>
      <c r="X43" s="492"/>
      <c r="Y43" s="492"/>
      <c r="Z43" s="492"/>
      <c r="AA43" s="493"/>
      <c r="AB43" s="498"/>
      <c r="AC43" s="499" t="s">
        <v>991</v>
      </c>
      <c r="AD43" s="494"/>
      <c r="AE43" s="495"/>
      <c r="AF43" s="495"/>
      <c r="AG43" s="494"/>
      <c r="AH43" s="494"/>
      <c r="AI43" s="494"/>
      <c r="AJ43" s="494"/>
      <c r="AK43" s="494"/>
      <c r="AL43" s="494"/>
      <c r="AM43" s="494"/>
      <c r="AN43" s="494"/>
      <c r="AO43" s="495"/>
      <c r="AP43" s="495"/>
      <c r="AQ43" s="495"/>
      <c r="AR43" s="495"/>
      <c r="AS43" s="494"/>
      <c r="AT43" s="494"/>
      <c r="AU43" s="494"/>
      <c r="AV43" s="494"/>
      <c r="AW43" s="495"/>
      <c r="AX43" s="495"/>
      <c r="AY43" s="494"/>
      <c r="AZ43" s="494"/>
      <c r="BA43" s="494"/>
      <c r="BB43" s="494"/>
    </row>
    <row r="44" spans="1:54" s="77" customFormat="1" ht="14.25" x14ac:dyDescent="0.2">
      <c r="A44" s="533" t="s">
        <v>992</v>
      </c>
      <c r="B44" s="534"/>
      <c r="C44" s="534"/>
      <c r="D44" s="534"/>
      <c r="E44" s="534"/>
      <c r="F44" s="534"/>
      <c r="G44" s="534"/>
      <c r="H44" s="535"/>
      <c r="I44" s="490"/>
      <c r="J44" s="490"/>
      <c r="K44" s="490"/>
      <c r="L44" s="490"/>
      <c r="M44" s="490"/>
      <c r="N44" s="491"/>
      <c r="O44" s="491"/>
      <c r="P44" s="491"/>
      <c r="Q44" s="491"/>
      <c r="R44" s="491"/>
      <c r="S44" s="491"/>
      <c r="T44" s="492"/>
      <c r="U44" s="492"/>
      <c r="V44" s="492"/>
      <c r="W44" s="492"/>
      <c r="X44" s="492"/>
      <c r="Y44" s="492"/>
      <c r="Z44" s="492"/>
      <c r="AA44" s="493" t="s">
        <v>992</v>
      </c>
      <c r="AB44" s="498"/>
      <c r="AC44" s="499"/>
      <c r="AD44" s="494"/>
      <c r="AE44" s="495"/>
      <c r="AF44" s="495"/>
      <c r="AG44" s="494"/>
      <c r="AH44" s="494"/>
      <c r="AI44" s="494"/>
      <c r="AJ44" s="494"/>
      <c r="AK44" s="494"/>
      <c r="AL44" s="494"/>
      <c r="AM44" s="494"/>
      <c r="AN44" s="494"/>
      <c r="AO44" s="495"/>
      <c r="AP44" s="495"/>
      <c r="AQ44" s="495"/>
      <c r="AR44" s="495"/>
      <c r="AS44" s="494"/>
      <c r="AT44" s="494"/>
      <c r="AU44" s="494"/>
      <c r="AV44" s="494"/>
      <c r="AW44" s="495"/>
      <c r="AX44" s="495"/>
      <c r="AY44" s="494"/>
      <c r="AZ44" s="494"/>
      <c r="BA44" s="494"/>
      <c r="BB44" s="494"/>
    </row>
    <row r="45" spans="1:54" s="77" customFormat="1" ht="33.75" x14ac:dyDescent="0.2">
      <c r="A45" s="78" t="s">
        <v>76</v>
      </c>
      <c r="B45" s="335" t="s">
        <v>993</v>
      </c>
      <c r="C45" s="335" t="s">
        <v>994</v>
      </c>
      <c r="D45" s="79">
        <v>4274.6499999999996</v>
      </c>
      <c r="E45" s="79">
        <v>0.68</v>
      </c>
      <c r="F45" s="79"/>
      <c r="G45" s="79"/>
      <c r="H45" s="79">
        <v>4275.33</v>
      </c>
      <c r="I45" s="490"/>
      <c r="J45" s="490"/>
      <c r="K45" s="490"/>
      <c r="L45" s="490"/>
      <c r="M45" s="490"/>
      <c r="N45" s="491"/>
      <c r="O45" s="491"/>
      <c r="P45" s="491"/>
      <c r="Q45" s="491"/>
      <c r="R45" s="491"/>
      <c r="S45" s="491"/>
      <c r="T45" s="492"/>
      <c r="U45" s="492"/>
      <c r="V45" s="492"/>
      <c r="W45" s="492"/>
      <c r="X45" s="492"/>
      <c r="Y45" s="492"/>
      <c r="Z45" s="492"/>
      <c r="AA45" s="493"/>
      <c r="AB45" s="498"/>
      <c r="AC45" s="499"/>
      <c r="AD45" s="494"/>
      <c r="AE45" s="495"/>
      <c r="AF45" s="495"/>
      <c r="AG45" s="494"/>
      <c r="AH45" s="494"/>
      <c r="AI45" s="494"/>
      <c r="AJ45" s="494"/>
      <c r="AK45" s="494"/>
      <c r="AL45" s="494"/>
      <c r="AM45" s="494"/>
      <c r="AN45" s="494"/>
      <c r="AO45" s="495"/>
      <c r="AP45" s="495"/>
      <c r="AQ45" s="495"/>
      <c r="AR45" s="495"/>
      <c r="AS45" s="494"/>
      <c r="AT45" s="494"/>
      <c r="AU45" s="494"/>
      <c r="AV45" s="494"/>
      <c r="AW45" s="495"/>
      <c r="AX45" s="495"/>
      <c r="AY45" s="494"/>
      <c r="AZ45" s="494"/>
      <c r="BA45" s="494"/>
      <c r="BB45" s="494"/>
    </row>
    <row r="46" spans="1:54" s="77" customFormat="1" ht="22.5" x14ac:dyDescent="0.2">
      <c r="A46" s="78" t="s">
        <v>79</v>
      </c>
      <c r="B46" s="335" t="s">
        <v>995</v>
      </c>
      <c r="C46" s="335" t="s">
        <v>996</v>
      </c>
      <c r="D46" s="79"/>
      <c r="E46" s="79"/>
      <c r="F46" s="79"/>
      <c r="G46" s="79">
        <v>208.39</v>
      </c>
      <c r="H46" s="79">
        <v>208.39</v>
      </c>
      <c r="I46" s="490"/>
      <c r="J46" s="490"/>
      <c r="K46" s="490"/>
      <c r="L46" s="490"/>
      <c r="M46" s="490"/>
      <c r="N46" s="491"/>
      <c r="O46" s="491"/>
      <c r="P46" s="491"/>
      <c r="Q46" s="491"/>
      <c r="R46" s="491"/>
      <c r="S46" s="491"/>
      <c r="T46" s="492"/>
      <c r="U46" s="492"/>
      <c r="V46" s="492"/>
      <c r="W46" s="492"/>
      <c r="X46" s="492"/>
      <c r="Y46" s="492"/>
      <c r="Z46" s="492"/>
      <c r="AA46" s="493"/>
      <c r="AB46" s="498"/>
      <c r="AC46" s="499"/>
      <c r="AD46" s="494"/>
      <c r="AE46" s="495"/>
      <c r="AF46" s="495"/>
      <c r="AG46" s="494"/>
      <c r="AH46" s="494"/>
      <c r="AI46" s="494"/>
      <c r="AJ46" s="494"/>
      <c r="AK46" s="494"/>
      <c r="AL46" s="494"/>
      <c r="AM46" s="494"/>
      <c r="AN46" s="494"/>
      <c r="AO46" s="495"/>
      <c r="AP46" s="495"/>
      <c r="AQ46" s="495"/>
      <c r="AR46" s="495"/>
      <c r="AS46" s="494"/>
      <c r="AT46" s="494"/>
      <c r="AU46" s="494"/>
      <c r="AV46" s="494"/>
      <c r="AW46" s="495"/>
      <c r="AX46" s="495"/>
      <c r="AY46" s="494"/>
      <c r="AZ46" s="494"/>
      <c r="BA46" s="494"/>
      <c r="BB46" s="494"/>
    </row>
    <row r="47" spans="1:54" s="77" customFormat="1" ht="22.5" x14ac:dyDescent="0.2">
      <c r="A47" s="78" t="s">
        <v>57</v>
      </c>
      <c r="B47" s="335" t="s">
        <v>997</v>
      </c>
      <c r="C47" s="335" t="s">
        <v>998</v>
      </c>
      <c r="D47" s="79"/>
      <c r="E47" s="79"/>
      <c r="F47" s="79"/>
      <c r="G47" s="79">
        <v>779.46</v>
      </c>
      <c r="H47" s="79">
        <v>779.46</v>
      </c>
      <c r="I47" s="490"/>
      <c r="J47" s="490"/>
      <c r="K47" s="490"/>
      <c r="L47" s="490"/>
      <c r="M47" s="490"/>
      <c r="N47" s="491"/>
      <c r="O47" s="491"/>
      <c r="P47" s="491"/>
      <c r="Q47" s="491"/>
      <c r="R47" s="491"/>
      <c r="S47" s="491"/>
      <c r="T47" s="492"/>
      <c r="U47" s="492"/>
      <c r="V47" s="492"/>
      <c r="W47" s="492"/>
      <c r="X47" s="492"/>
      <c r="Y47" s="492"/>
      <c r="Z47" s="492"/>
      <c r="AA47" s="493"/>
      <c r="AB47" s="498"/>
      <c r="AC47" s="499"/>
      <c r="AD47" s="494"/>
      <c r="AE47" s="495"/>
      <c r="AF47" s="495"/>
      <c r="AG47" s="494"/>
      <c r="AH47" s="494"/>
      <c r="AI47" s="494"/>
      <c r="AJ47" s="494"/>
      <c r="AK47" s="494"/>
      <c r="AL47" s="494"/>
      <c r="AM47" s="494"/>
      <c r="AN47" s="494"/>
      <c r="AO47" s="495"/>
      <c r="AP47" s="495"/>
      <c r="AQ47" s="495"/>
      <c r="AR47" s="495"/>
      <c r="AS47" s="494"/>
      <c r="AT47" s="494"/>
      <c r="AU47" s="494"/>
      <c r="AV47" s="494"/>
      <c r="AW47" s="495"/>
      <c r="AX47" s="495"/>
      <c r="AY47" s="494"/>
      <c r="AZ47" s="494"/>
      <c r="BA47" s="494"/>
      <c r="BB47" s="494"/>
    </row>
    <row r="48" spans="1:54" s="77" customFormat="1" ht="14.25" x14ac:dyDescent="0.2">
      <c r="A48" s="78" t="s">
        <v>61</v>
      </c>
      <c r="B48" s="335" t="s">
        <v>999</v>
      </c>
      <c r="C48" s="335" t="s">
        <v>1000</v>
      </c>
      <c r="D48" s="79"/>
      <c r="E48" s="79"/>
      <c r="F48" s="79"/>
      <c r="G48" s="79">
        <v>3384.22</v>
      </c>
      <c r="H48" s="79">
        <v>3384.22</v>
      </c>
      <c r="I48" s="490"/>
      <c r="J48" s="490"/>
      <c r="K48" s="490"/>
      <c r="L48" s="490"/>
      <c r="M48" s="490"/>
      <c r="N48" s="491"/>
      <c r="O48" s="491"/>
      <c r="P48" s="491"/>
      <c r="Q48" s="491"/>
      <c r="R48" s="491"/>
      <c r="S48" s="491"/>
      <c r="T48" s="492"/>
      <c r="U48" s="492"/>
      <c r="V48" s="492"/>
      <c r="W48" s="492"/>
      <c r="X48" s="492"/>
      <c r="Y48" s="492"/>
      <c r="Z48" s="492"/>
      <c r="AA48" s="493"/>
      <c r="AB48" s="498"/>
      <c r="AC48" s="499"/>
      <c r="AD48" s="494"/>
      <c r="AE48" s="495"/>
      <c r="AF48" s="495"/>
      <c r="AG48" s="494"/>
      <c r="AH48" s="494"/>
      <c r="AI48" s="494"/>
      <c r="AJ48" s="494"/>
      <c r="AK48" s="494"/>
      <c r="AL48" s="494"/>
      <c r="AM48" s="494"/>
      <c r="AN48" s="494"/>
      <c r="AO48" s="495"/>
      <c r="AP48" s="495"/>
      <c r="AQ48" s="495"/>
      <c r="AR48" s="495"/>
      <c r="AS48" s="494"/>
      <c r="AT48" s="494"/>
      <c r="AU48" s="494"/>
      <c r="AV48" s="494"/>
      <c r="AW48" s="495"/>
      <c r="AX48" s="495"/>
      <c r="AY48" s="494"/>
      <c r="AZ48" s="494"/>
      <c r="BA48" s="494"/>
      <c r="BB48" s="494"/>
    </row>
    <row r="49" spans="1:54" s="77" customFormat="1" ht="14.25" x14ac:dyDescent="0.2">
      <c r="A49" s="78" t="s">
        <v>85</v>
      </c>
      <c r="B49" s="335" t="s">
        <v>1001</v>
      </c>
      <c r="C49" s="335" t="s">
        <v>1002</v>
      </c>
      <c r="D49" s="79"/>
      <c r="E49" s="79"/>
      <c r="F49" s="79"/>
      <c r="G49" s="79">
        <v>17363.64</v>
      </c>
      <c r="H49" s="79">
        <v>17363.64</v>
      </c>
      <c r="I49" s="490"/>
      <c r="J49" s="490"/>
      <c r="K49" s="490"/>
      <c r="L49" s="490"/>
      <c r="M49" s="490"/>
      <c r="N49" s="491"/>
      <c r="O49" s="491"/>
      <c r="P49" s="491"/>
      <c r="Q49" s="491"/>
      <c r="R49" s="491"/>
      <c r="S49" s="491"/>
      <c r="T49" s="492"/>
      <c r="U49" s="492"/>
      <c r="V49" s="492"/>
      <c r="W49" s="492"/>
      <c r="X49" s="492"/>
      <c r="Y49" s="492"/>
      <c r="Z49" s="492"/>
      <c r="AA49" s="493"/>
      <c r="AB49" s="498"/>
      <c r="AC49" s="499"/>
      <c r="AD49" s="494"/>
      <c r="AE49" s="495"/>
      <c r="AF49" s="495"/>
      <c r="AG49" s="494"/>
      <c r="AH49" s="494"/>
      <c r="AI49" s="494"/>
      <c r="AJ49" s="494"/>
      <c r="AK49" s="494"/>
      <c r="AL49" s="494"/>
      <c r="AM49" s="494"/>
      <c r="AN49" s="494"/>
      <c r="AO49" s="495"/>
      <c r="AP49" s="495"/>
      <c r="AQ49" s="495"/>
      <c r="AR49" s="495"/>
      <c r="AS49" s="494"/>
      <c r="AT49" s="494"/>
      <c r="AU49" s="494"/>
      <c r="AV49" s="494"/>
      <c r="AW49" s="495"/>
      <c r="AX49" s="495"/>
      <c r="AY49" s="494"/>
      <c r="AZ49" s="494"/>
      <c r="BA49" s="494"/>
      <c r="BB49" s="494"/>
    </row>
    <row r="50" spans="1:54" s="77" customFormat="1" ht="14.25" x14ac:dyDescent="0.2">
      <c r="A50" s="78" t="s">
        <v>88</v>
      </c>
      <c r="B50" s="335" t="s">
        <v>1003</v>
      </c>
      <c r="C50" s="335" t="s">
        <v>1004</v>
      </c>
      <c r="D50" s="79"/>
      <c r="E50" s="79"/>
      <c r="F50" s="79"/>
      <c r="G50" s="79">
        <v>865.39</v>
      </c>
      <c r="H50" s="79">
        <v>865.39</v>
      </c>
      <c r="I50" s="490"/>
      <c r="J50" s="490"/>
      <c r="K50" s="490"/>
      <c r="L50" s="490"/>
      <c r="M50" s="490"/>
      <c r="N50" s="491"/>
      <c r="O50" s="491"/>
      <c r="P50" s="491"/>
      <c r="Q50" s="491"/>
      <c r="R50" s="491"/>
      <c r="S50" s="491"/>
      <c r="T50" s="492"/>
      <c r="U50" s="492"/>
      <c r="V50" s="492"/>
      <c r="W50" s="492"/>
      <c r="X50" s="492"/>
      <c r="Y50" s="492"/>
      <c r="Z50" s="492"/>
      <c r="AA50" s="493"/>
      <c r="AB50" s="498"/>
      <c r="AC50" s="499"/>
      <c r="AD50" s="494"/>
      <c r="AE50" s="495"/>
      <c r="AF50" s="495"/>
      <c r="AG50" s="494"/>
      <c r="AH50" s="494"/>
      <c r="AI50" s="494"/>
      <c r="AJ50" s="494"/>
      <c r="AK50" s="494"/>
      <c r="AL50" s="494"/>
      <c r="AM50" s="494"/>
      <c r="AN50" s="494"/>
      <c r="AO50" s="495"/>
      <c r="AP50" s="495"/>
      <c r="AQ50" s="495"/>
      <c r="AR50" s="495"/>
      <c r="AS50" s="494"/>
      <c r="AT50" s="494"/>
      <c r="AU50" s="494"/>
      <c r="AV50" s="494"/>
      <c r="AW50" s="495"/>
      <c r="AX50" s="495"/>
      <c r="AY50" s="494"/>
      <c r="AZ50" s="494"/>
      <c r="BA50" s="494"/>
      <c r="BB50" s="494"/>
    </row>
    <row r="51" spans="1:54" s="77" customFormat="1" ht="14.25" x14ac:dyDescent="0.2">
      <c r="A51" s="78" t="s">
        <v>91</v>
      </c>
      <c r="B51" s="335" t="s">
        <v>1005</v>
      </c>
      <c r="C51" s="335" t="s">
        <v>1006</v>
      </c>
      <c r="D51" s="79"/>
      <c r="E51" s="79"/>
      <c r="F51" s="79"/>
      <c r="G51" s="79">
        <v>23.96</v>
      </c>
      <c r="H51" s="79">
        <v>23.96</v>
      </c>
      <c r="I51" s="490"/>
      <c r="J51" s="490"/>
      <c r="K51" s="490"/>
      <c r="L51" s="490"/>
      <c r="M51" s="490"/>
      <c r="N51" s="491"/>
      <c r="O51" s="491"/>
      <c r="P51" s="491"/>
      <c r="Q51" s="491"/>
      <c r="R51" s="491"/>
      <c r="S51" s="491"/>
      <c r="T51" s="492"/>
      <c r="U51" s="492"/>
      <c r="V51" s="492"/>
      <c r="W51" s="492"/>
      <c r="X51" s="492"/>
      <c r="Y51" s="492"/>
      <c r="Z51" s="492"/>
      <c r="AA51" s="493"/>
      <c r="AB51" s="498"/>
      <c r="AC51" s="499"/>
      <c r="AD51" s="494"/>
      <c r="AE51" s="495"/>
      <c r="AF51" s="495"/>
      <c r="AG51" s="494"/>
      <c r="AH51" s="494"/>
      <c r="AI51" s="494"/>
      <c r="AJ51" s="494"/>
      <c r="AK51" s="494"/>
      <c r="AL51" s="494"/>
      <c r="AM51" s="494"/>
      <c r="AN51" s="494"/>
      <c r="AO51" s="495"/>
      <c r="AP51" s="495"/>
      <c r="AQ51" s="495"/>
      <c r="AR51" s="495"/>
      <c r="AS51" s="494"/>
      <c r="AT51" s="494"/>
      <c r="AU51" s="494"/>
      <c r="AV51" s="494"/>
      <c r="AW51" s="495"/>
      <c r="AX51" s="495"/>
      <c r="AY51" s="494"/>
      <c r="AZ51" s="494"/>
      <c r="BA51" s="494"/>
      <c r="BB51" s="494"/>
    </row>
    <row r="52" spans="1:54" s="77" customFormat="1" ht="14.25" x14ac:dyDescent="0.2">
      <c r="A52" s="78" t="s">
        <v>94</v>
      </c>
      <c r="B52" s="335" t="s">
        <v>1007</v>
      </c>
      <c r="C52" s="335" t="s">
        <v>1008</v>
      </c>
      <c r="D52" s="79"/>
      <c r="E52" s="79"/>
      <c r="F52" s="79"/>
      <c r="G52" s="79">
        <v>58.33</v>
      </c>
      <c r="H52" s="79">
        <v>58.33</v>
      </c>
      <c r="I52" s="490"/>
      <c r="J52" s="490"/>
      <c r="K52" s="490"/>
      <c r="L52" s="490"/>
      <c r="M52" s="490"/>
      <c r="N52" s="491"/>
      <c r="O52" s="491"/>
      <c r="P52" s="491"/>
      <c r="Q52" s="491"/>
      <c r="R52" s="491"/>
      <c r="S52" s="491"/>
      <c r="T52" s="492"/>
      <c r="U52" s="492"/>
      <c r="V52" s="492"/>
      <c r="W52" s="492"/>
      <c r="X52" s="492"/>
      <c r="Y52" s="492"/>
      <c r="Z52" s="492"/>
      <c r="AA52" s="493"/>
      <c r="AB52" s="498"/>
      <c r="AC52" s="499"/>
      <c r="AD52" s="494"/>
      <c r="AE52" s="495"/>
      <c r="AF52" s="495"/>
      <c r="AG52" s="494"/>
      <c r="AH52" s="494"/>
      <c r="AI52" s="494"/>
      <c r="AJ52" s="494"/>
      <c r="AK52" s="494"/>
      <c r="AL52" s="494"/>
      <c r="AM52" s="494"/>
      <c r="AN52" s="494"/>
      <c r="AO52" s="495"/>
      <c r="AP52" s="495"/>
      <c r="AQ52" s="495"/>
      <c r="AR52" s="495"/>
      <c r="AS52" s="494"/>
      <c r="AT52" s="494"/>
      <c r="AU52" s="494"/>
      <c r="AV52" s="494"/>
      <c r="AW52" s="495"/>
      <c r="AX52" s="495"/>
      <c r="AY52" s="494"/>
      <c r="AZ52" s="494"/>
      <c r="BA52" s="494"/>
      <c r="BB52" s="494"/>
    </row>
    <row r="53" spans="1:54" s="77" customFormat="1" ht="14.25" x14ac:dyDescent="0.2">
      <c r="A53" s="78" t="s">
        <v>97</v>
      </c>
      <c r="B53" s="335" t="s">
        <v>1009</v>
      </c>
      <c r="C53" s="335" t="s">
        <v>1010</v>
      </c>
      <c r="D53" s="79"/>
      <c r="E53" s="79"/>
      <c r="F53" s="79"/>
      <c r="G53" s="79">
        <v>861.43</v>
      </c>
      <c r="H53" s="79">
        <v>861.43</v>
      </c>
      <c r="I53" s="490"/>
      <c r="J53" s="490"/>
      <c r="K53" s="490"/>
      <c r="L53" s="490"/>
      <c r="M53" s="490"/>
      <c r="N53" s="491"/>
      <c r="O53" s="491"/>
      <c r="P53" s="491"/>
      <c r="Q53" s="491"/>
      <c r="R53" s="491"/>
      <c r="S53" s="491"/>
      <c r="T53" s="492"/>
      <c r="U53" s="492"/>
      <c r="V53" s="492"/>
      <c r="W53" s="492"/>
      <c r="X53" s="492"/>
      <c r="Y53" s="492"/>
      <c r="Z53" s="492"/>
      <c r="AA53" s="493"/>
      <c r="AB53" s="498"/>
      <c r="AC53" s="499"/>
      <c r="AD53" s="494"/>
      <c r="AE53" s="495"/>
      <c r="AF53" s="495"/>
      <c r="AG53" s="494"/>
      <c r="AH53" s="494"/>
      <c r="AI53" s="494"/>
      <c r="AJ53" s="494"/>
      <c r="AK53" s="494"/>
      <c r="AL53" s="494"/>
      <c r="AM53" s="494"/>
      <c r="AN53" s="494"/>
      <c r="AO53" s="495"/>
      <c r="AP53" s="495"/>
      <c r="AQ53" s="495"/>
      <c r="AR53" s="495"/>
      <c r="AS53" s="494"/>
      <c r="AT53" s="494"/>
      <c r="AU53" s="494"/>
      <c r="AV53" s="494"/>
      <c r="AW53" s="495"/>
      <c r="AX53" s="495"/>
      <c r="AY53" s="494"/>
      <c r="AZ53" s="494"/>
      <c r="BA53" s="494"/>
      <c r="BB53" s="494"/>
    </row>
    <row r="54" spans="1:54" s="77" customFormat="1" ht="22.5" x14ac:dyDescent="0.2">
      <c r="A54" s="78" t="s">
        <v>100</v>
      </c>
      <c r="B54" s="335" t="s">
        <v>1011</v>
      </c>
      <c r="C54" s="335" t="s">
        <v>1012</v>
      </c>
      <c r="D54" s="79"/>
      <c r="E54" s="79"/>
      <c r="F54" s="79"/>
      <c r="G54" s="79">
        <v>3000</v>
      </c>
      <c r="H54" s="79">
        <v>3000</v>
      </c>
      <c r="I54" s="490"/>
      <c r="J54" s="490"/>
      <c r="K54" s="490"/>
      <c r="L54" s="490"/>
      <c r="M54" s="490"/>
      <c r="N54" s="491"/>
      <c r="O54" s="491"/>
      <c r="P54" s="491"/>
      <c r="Q54" s="491"/>
      <c r="R54" s="491"/>
      <c r="S54" s="491"/>
      <c r="T54" s="492"/>
      <c r="U54" s="492"/>
      <c r="V54" s="492"/>
      <c r="W54" s="492"/>
      <c r="X54" s="492"/>
      <c r="Y54" s="492"/>
      <c r="Z54" s="492"/>
      <c r="AA54" s="493"/>
      <c r="AB54" s="498"/>
      <c r="AC54" s="499"/>
      <c r="AD54" s="494"/>
      <c r="AE54" s="495"/>
      <c r="AF54" s="495"/>
      <c r="AG54" s="494"/>
      <c r="AH54" s="494"/>
      <c r="AI54" s="494"/>
      <c r="AJ54" s="494"/>
      <c r="AK54" s="494"/>
      <c r="AL54" s="494"/>
      <c r="AM54" s="494"/>
      <c r="AN54" s="494"/>
      <c r="AO54" s="495"/>
      <c r="AP54" s="495"/>
      <c r="AQ54" s="495"/>
      <c r="AR54" s="495"/>
      <c r="AS54" s="494"/>
      <c r="AT54" s="494"/>
      <c r="AU54" s="494"/>
      <c r="AV54" s="494"/>
      <c r="AW54" s="495"/>
      <c r="AX54" s="495"/>
      <c r="AY54" s="494"/>
      <c r="AZ54" s="494"/>
      <c r="BA54" s="494"/>
      <c r="BB54" s="494"/>
    </row>
    <row r="55" spans="1:54" s="77" customFormat="1" ht="22.5" x14ac:dyDescent="0.2">
      <c r="A55" s="78" t="s">
        <v>103</v>
      </c>
      <c r="B55" s="335" t="s">
        <v>1013</v>
      </c>
      <c r="C55" s="335" t="s">
        <v>1014</v>
      </c>
      <c r="D55" s="79"/>
      <c r="E55" s="79"/>
      <c r="F55" s="79"/>
      <c r="G55" s="79">
        <v>1270.75</v>
      </c>
      <c r="H55" s="79">
        <v>1270.75</v>
      </c>
      <c r="I55" s="490"/>
      <c r="J55" s="490"/>
      <c r="K55" s="490"/>
      <c r="L55" s="490"/>
      <c r="M55" s="490"/>
      <c r="N55" s="491"/>
      <c r="O55" s="491"/>
      <c r="P55" s="491"/>
      <c r="Q55" s="491"/>
      <c r="R55" s="491"/>
      <c r="S55" s="491"/>
      <c r="T55" s="492"/>
      <c r="U55" s="492"/>
      <c r="V55" s="492"/>
      <c r="W55" s="492"/>
      <c r="X55" s="492"/>
      <c r="Y55" s="492"/>
      <c r="Z55" s="492"/>
      <c r="AA55" s="493"/>
      <c r="AB55" s="498"/>
      <c r="AC55" s="499"/>
      <c r="AD55" s="494"/>
      <c r="AE55" s="495"/>
      <c r="AF55" s="495"/>
      <c r="AG55" s="494"/>
      <c r="AH55" s="494"/>
      <c r="AI55" s="494"/>
      <c r="AJ55" s="494"/>
      <c r="AK55" s="494"/>
      <c r="AL55" s="494"/>
      <c r="AM55" s="494"/>
      <c r="AN55" s="494"/>
      <c r="AO55" s="495"/>
      <c r="AP55" s="495"/>
      <c r="AQ55" s="495"/>
      <c r="AR55" s="495"/>
      <c r="AS55" s="494"/>
      <c r="AT55" s="494"/>
      <c r="AU55" s="494"/>
      <c r="AV55" s="494"/>
      <c r="AW55" s="495"/>
      <c r="AX55" s="495"/>
      <c r="AY55" s="494"/>
      <c r="AZ55" s="494"/>
      <c r="BA55" s="494"/>
      <c r="BB55" s="494"/>
    </row>
    <row r="56" spans="1:54" s="77" customFormat="1" ht="33.75" x14ac:dyDescent="0.2">
      <c r="A56" s="78" t="s">
        <v>212</v>
      </c>
      <c r="B56" s="335" t="s">
        <v>1015</v>
      </c>
      <c r="C56" s="335" t="s">
        <v>1016</v>
      </c>
      <c r="D56" s="79"/>
      <c r="E56" s="79"/>
      <c r="F56" s="79"/>
      <c r="G56" s="79">
        <v>279.81</v>
      </c>
      <c r="H56" s="79">
        <v>279.81</v>
      </c>
      <c r="I56" s="490"/>
      <c r="J56" s="490"/>
      <c r="K56" s="490"/>
      <c r="L56" s="490"/>
      <c r="M56" s="490"/>
      <c r="N56" s="491"/>
      <c r="O56" s="491"/>
      <c r="P56" s="491"/>
      <c r="Q56" s="491"/>
      <c r="R56" s="491"/>
      <c r="S56" s="491"/>
      <c r="T56" s="492"/>
      <c r="U56" s="492"/>
      <c r="V56" s="492"/>
      <c r="W56" s="492"/>
      <c r="X56" s="492"/>
      <c r="Y56" s="492"/>
      <c r="Z56" s="492"/>
      <c r="AA56" s="493"/>
      <c r="AB56" s="498"/>
      <c r="AC56" s="499"/>
      <c r="AD56" s="494"/>
      <c r="AE56" s="495"/>
      <c r="AF56" s="495"/>
      <c r="AG56" s="494"/>
      <c r="AH56" s="494"/>
      <c r="AI56" s="494"/>
      <c r="AJ56" s="494"/>
      <c r="AK56" s="494"/>
      <c r="AL56" s="494"/>
      <c r="AM56" s="494"/>
      <c r="AN56" s="494"/>
      <c r="AO56" s="495"/>
      <c r="AP56" s="495"/>
      <c r="AQ56" s="495"/>
      <c r="AR56" s="495"/>
      <c r="AS56" s="494"/>
      <c r="AT56" s="494"/>
      <c r="AU56" s="494"/>
      <c r="AV56" s="494"/>
      <c r="AW56" s="495"/>
      <c r="AX56" s="495"/>
      <c r="AY56" s="494"/>
      <c r="AZ56" s="494"/>
      <c r="BA56" s="494"/>
      <c r="BB56" s="494"/>
    </row>
    <row r="57" spans="1:54" s="77" customFormat="1" ht="22.5" x14ac:dyDescent="0.2">
      <c r="A57" s="78" t="s">
        <v>215</v>
      </c>
      <c r="B57" s="335" t="s">
        <v>1017</v>
      </c>
      <c r="C57" s="335" t="s">
        <v>1018</v>
      </c>
      <c r="D57" s="79"/>
      <c r="E57" s="79"/>
      <c r="F57" s="79"/>
      <c r="G57" s="79">
        <v>3557.63</v>
      </c>
      <c r="H57" s="79">
        <v>3557.63</v>
      </c>
      <c r="I57" s="490"/>
      <c r="J57" s="490"/>
      <c r="K57" s="490"/>
      <c r="L57" s="490"/>
      <c r="M57" s="490"/>
      <c r="N57" s="491"/>
      <c r="O57" s="491"/>
      <c r="P57" s="491"/>
      <c r="Q57" s="491"/>
      <c r="R57" s="491"/>
      <c r="S57" s="491"/>
      <c r="T57" s="492"/>
      <c r="U57" s="492"/>
      <c r="V57" s="492"/>
      <c r="W57" s="492"/>
      <c r="X57" s="492"/>
      <c r="Y57" s="492"/>
      <c r="Z57" s="492"/>
      <c r="AA57" s="493"/>
      <c r="AB57" s="498"/>
      <c r="AC57" s="499"/>
      <c r="AD57" s="494"/>
      <c r="AE57" s="495"/>
      <c r="AF57" s="495"/>
      <c r="AG57" s="494"/>
      <c r="AH57" s="494"/>
      <c r="AI57" s="494"/>
      <c r="AJ57" s="494"/>
      <c r="AK57" s="494"/>
      <c r="AL57" s="494"/>
      <c r="AM57" s="494"/>
      <c r="AN57" s="494"/>
      <c r="AO57" s="495"/>
      <c r="AP57" s="495"/>
      <c r="AQ57" s="495"/>
      <c r="AR57" s="495"/>
      <c r="AS57" s="494"/>
      <c r="AT57" s="494"/>
      <c r="AU57" s="494"/>
      <c r="AV57" s="494"/>
      <c r="AW57" s="495"/>
      <c r="AX57" s="495"/>
      <c r="AY57" s="494"/>
      <c r="AZ57" s="494"/>
      <c r="BA57" s="494"/>
      <c r="BB57" s="494"/>
    </row>
    <row r="58" spans="1:54" s="77" customFormat="1" ht="14.25" x14ac:dyDescent="0.2">
      <c r="A58" s="496"/>
      <c r="B58" s="536" t="s">
        <v>1019</v>
      </c>
      <c r="C58" s="537"/>
      <c r="D58" s="80">
        <v>4274.6499999999996</v>
      </c>
      <c r="E58" s="80">
        <v>0.68</v>
      </c>
      <c r="F58" s="497"/>
      <c r="G58" s="497">
        <v>31653.01</v>
      </c>
      <c r="H58" s="497">
        <v>35928.339999999997</v>
      </c>
      <c r="I58" s="490"/>
      <c r="J58" s="490"/>
      <c r="K58" s="490"/>
      <c r="L58" s="490"/>
      <c r="M58" s="490"/>
      <c r="N58" s="491"/>
      <c r="O58" s="491"/>
      <c r="P58" s="491"/>
      <c r="Q58" s="491"/>
      <c r="R58" s="491"/>
      <c r="S58" s="491"/>
      <c r="T58" s="492"/>
      <c r="U58" s="492"/>
      <c r="V58" s="492"/>
      <c r="W58" s="492"/>
      <c r="X58" s="492"/>
      <c r="Y58" s="492"/>
      <c r="Z58" s="492"/>
      <c r="AA58" s="493"/>
      <c r="AB58" s="498" t="s">
        <v>1019</v>
      </c>
      <c r="AC58" s="499"/>
      <c r="AD58" s="494"/>
      <c r="AE58" s="495"/>
      <c r="AF58" s="495"/>
      <c r="AG58" s="494"/>
      <c r="AH58" s="494"/>
      <c r="AI58" s="494"/>
      <c r="AJ58" s="494"/>
      <c r="AK58" s="494"/>
      <c r="AL58" s="494"/>
      <c r="AM58" s="494"/>
      <c r="AN58" s="494"/>
      <c r="AO58" s="495"/>
      <c r="AP58" s="495"/>
      <c r="AQ58" s="495"/>
      <c r="AR58" s="495"/>
      <c r="AS58" s="494"/>
      <c r="AT58" s="494"/>
      <c r="AU58" s="494"/>
      <c r="AV58" s="494"/>
      <c r="AW58" s="495"/>
      <c r="AX58" s="495"/>
      <c r="AY58" s="494"/>
      <c r="AZ58" s="494"/>
      <c r="BA58" s="494"/>
      <c r="BB58" s="494"/>
    </row>
    <row r="59" spans="1:54" s="77" customFormat="1" ht="14.25" x14ac:dyDescent="0.2">
      <c r="A59" s="496"/>
      <c r="B59" s="538" t="s">
        <v>1020</v>
      </c>
      <c r="C59" s="539"/>
      <c r="D59" s="80">
        <v>119805.77</v>
      </c>
      <c r="E59" s="80">
        <v>19.079999999999998</v>
      </c>
      <c r="F59" s="497"/>
      <c r="G59" s="497">
        <v>33583.730000000003</v>
      </c>
      <c r="H59" s="497">
        <v>153408.57999999999</v>
      </c>
      <c r="I59" s="490"/>
      <c r="J59" s="490"/>
      <c r="K59" s="490"/>
      <c r="L59" s="490"/>
      <c r="M59" s="490"/>
      <c r="N59" s="491"/>
      <c r="O59" s="491"/>
      <c r="P59" s="491"/>
      <c r="Q59" s="491"/>
      <c r="R59" s="491"/>
      <c r="S59" s="491"/>
      <c r="T59" s="492"/>
      <c r="U59" s="492"/>
      <c r="V59" s="492"/>
      <c r="W59" s="492"/>
      <c r="X59" s="492"/>
      <c r="Y59" s="492"/>
      <c r="Z59" s="492"/>
      <c r="AA59" s="493"/>
      <c r="AB59" s="498"/>
      <c r="AC59" s="499" t="s">
        <v>1020</v>
      </c>
      <c r="AD59" s="494"/>
      <c r="AE59" s="495"/>
      <c r="AF59" s="495"/>
      <c r="AG59" s="494"/>
      <c r="AH59" s="494"/>
      <c r="AI59" s="494"/>
      <c r="AJ59" s="494"/>
      <c r="AK59" s="494"/>
      <c r="AL59" s="494"/>
      <c r="AM59" s="494"/>
      <c r="AN59" s="494"/>
      <c r="AO59" s="495"/>
      <c r="AP59" s="495"/>
      <c r="AQ59" s="495"/>
      <c r="AR59" s="495"/>
      <c r="AS59" s="494"/>
      <c r="AT59" s="494"/>
      <c r="AU59" s="494"/>
      <c r="AV59" s="494"/>
      <c r="AW59" s="495"/>
      <c r="AX59" s="495"/>
      <c r="AY59" s="494"/>
      <c r="AZ59" s="494"/>
      <c r="BA59" s="494"/>
      <c r="BB59" s="494"/>
    </row>
    <row r="60" spans="1:54" s="77" customFormat="1" ht="14.25" x14ac:dyDescent="0.2">
      <c r="A60" s="533" t="s">
        <v>1021</v>
      </c>
      <c r="B60" s="534"/>
      <c r="C60" s="534"/>
      <c r="D60" s="534"/>
      <c r="E60" s="534"/>
      <c r="F60" s="534"/>
      <c r="G60" s="534"/>
      <c r="H60" s="535"/>
      <c r="I60" s="490"/>
      <c r="J60" s="490"/>
      <c r="K60" s="490"/>
      <c r="L60" s="490"/>
      <c r="M60" s="490"/>
      <c r="N60" s="491"/>
      <c r="O60" s="491"/>
      <c r="P60" s="491"/>
      <c r="Q60" s="491"/>
      <c r="R60" s="491"/>
      <c r="S60" s="491"/>
      <c r="T60" s="492"/>
      <c r="U60" s="492"/>
      <c r="V60" s="492"/>
      <c r="W60" s="492"/>
      <c r="X60" s="492"/>
      <c r="Y60" s="492"/>
      <c r="Z60" s="492"/>
      <c r="AA60" s="493" t="s">
        <v>1021</v>
      </c>
      <c r="AB60" s="498"/>
      <c r="AC60" s="499"/>
      <c r="AD60" s="494"/>
      <c r="AE60" s="495"/>
      <c r="AF60" s="495"/>
      <c r="AG60" s="494"/>
      <c r="AH60" s="494"/>
      <c r="AI60" s="494"/>
      <c r="AJ60" s="494"/>
      <c r="AK60" s="494"/>
      <c r="AL60" s="494"/>
      <c r="AM60" s="494"/>
      <c r="AN60" s="494"/>
      <c r="AO60" s="495"/>
      <c r="AP60" s="495"/>
      <c r="AQ60" s="495"/>
      <c r="AR60" s="495"/>
      <c r="AS60" s="494"/>
      <c r="AT60" s="494"/>
      <c r="AU60" s="494"/>
      <c r="AV60" s="494"/>
      <c r="AW60" s="495"/>
      <c r="AX60" s="495"/>
      <c r="AY60" s="494"/>
      <c r="AZ60" s="494"/>
      <c r="BA60" s="494"/>
      <c r="BB60" s="494"/>
    </row>
    <row r="61" spans="1:54" s="77" customFormat="1" ht="33.75" x14ac:dyDescent="0.2">
      <c r="A61" s="78" t="s">
        <v>218</v>
      </c>
      <c r="B61" s="335" t="s">
        <v>1022</v>
      </c>
      <c r="C61" s="335" t="s">
        <v>1023</v>
      </c>
      <c r="D61" s="79"/>
      <c r="E61" s="79"/>
      <c r="F61" s="79"/>
      <c r="G61" s="79">
        <v>3233.49</v>
      </c>
      <c r="H61" s="79">
        <v>3233.49</v>
      </c>
      <c r="I61" s="490"/>
      <c r="J61" s="490"/>
      <c r="K61" s="490"/>
      <c r="L61" s="490"/>
      <c r="M61" s="490"/>
      <c r="N61" s="491"/>
      <c r="O61" s="491"/>
      <c r="P61" s="491"/>
      <c r="Q61" s="491"/>
      <c r="R61" s="491"/>
      <c r="S61" s="491"/>
      <c r="T61" s="492"/>
      <c r="U61" s="492"/>
      <c r="V61" s="492"/>
      <c r="W61" s="492"/>
      <c r="X61" s="492"/>
      <c r="Y61" s="492"/>
      <c r="Z61" s="492"/>
      <c r="AA61" s="493"/>
      <c r="AB61" s="498"/>
      <c r="AC61" s="499"/>
      <c r="AD61" s="494"/>
      <c r="AE61" s="495"/>
      <c r="AF61" s="495"/>
      <c r="AG61" s="494"/>
      <c r="AH61" s="494"/>
      <c r="AI61" s="494"/>
      <c r="AJ61" s="494"/>
      <c r="AK61" s="494"/>
      <c r="AL61" s="494"/>
      <c r="AM61" s="494"/>
      <c r="AN61" s="494"/>
      <c r="AO61" s="495"/>
      <c r="AP61" s="495"/>
      <c r="AQ61" s="495"/>
      <c r="AR61" s="495"/>
      <c r="AS61" s="494"/>
      <c r="AT61" s="494"/>
      <c r="AU61" s="494"/>
      <c r="AV61" s="494"/>
      <c r="AW61" s="495"/>
      <c r="AX61" s="495"/>
      <c r="AY61" s="494"/>
      <c r="AZ61" s="494"/>
      <c r="BA61" s="494"/>
      <c r="BB61" s="494"/>
    </row>
    <row r="62" spans="1:54" s="77" customFormat="1" ht="22.5" x14ac:dyDescent="0.2">
      <c r="A62" s="78" t="s">
        <v>222</v>
      </c>
      <c r="B62" s="335" t="s">
        <v>1024</v>
      </c>
      <c r="C62" s="335" t="s">
        <v>1025</v>
      </c>
      <c r="D62" s="79"/>
      <c r="E62" s="79"/>
      <c r="F62" s="79"/>
      <c r="G62" s="79">
        <v>503.52</v>
      </c>
      <c r="H62" s="79">
        <v>503.52</v>
      </c>
      <c r="I62" s="490"/>
      <c r="J62" s="490"/>
      <c r="K62" s="490"/>
      <c r="L62" s="490"/>
      <c r="M62" s="490"/>
      <c r="N62" s="491"/>
      <c r="O62" s="491"/>
      <c r="P62" s="491"/>
      <c r="Q62" s="491"/>
      <c r="R62" s="491"/>
      <c r="S62" s="491"/>
      <c r="T62" s="492"/>
      <c r="U62" s="492"/>
      <c r="V62" s="492"/>
      <c r="W62" s="492"/>
      <c r="X62" s="492"/>
      <c r="Y62" s="492"/>
      <c r="Z62" s="492"/>
      <c r="AA62" s="493"/>
      <c r="AB62" s="498"/>
      <c r="AC62" s="499"/>
      <c r="AD62" s="494"/>
      <c r="AE62" s="495"/>
      <c r="AF62" s="495"/>
      <c r="AG62" s="494"/>
      <c r="AH62" s="494"/>
      <c r="AI62" s="494"/>
      <c r="AJ62" s="494"/>
      <c r="AK62" s="494"/>
      <c r="AL62" s="494"/>
      <c r="AM62" s="494"/>
      <c r="AN62" s="494"/>
      <c r="AO62" s="495"/>
      <c r="AP62" s="495"/>
      <c r="AQ62" s="495"/>
      <c r="AR62" s="495"/>
      <c r="AS62" s="494"/>
      <c r="AT62" s="494"/>
      <c r="AU62" s="494"/>
      <c r="AV62" s="494"/>
      <c r="AW62" s="495"/>
      <c r="AX62" s="495"/>
      <c r="AY62" s="494"/>
      <c r="AZ62" s="494"/>
      <c r="BA62" s="494"/>
      <c r="BB62" s="494"/>
    </row>
    <row r="63" spans="1:54" s="77" customFormat="1" ht="22.5" x14ac:dyDescent="0.2">
      <c r="A63" s="78" t="s">
        <v>223</v>
      </c>
      <c r="B63" s="335" t="s">
        <v>1026</v>
      </c>
      <c r="C63" s="335" t="s">
        <v>1027</v>
      </c>
      <c r="D63" s="79"/>
      <c r="E63" s="79"/>
      <c r="F63" s="79"/>
      <c r="G63" s="79">
        <v>29.33</v>
      </c>
      <c r="H63" s="79">
        <v>29.33</v>
      </c>
      <c r="I63" s="490"/>
      <c r="J63" s="490"/>
      <c r="K63" s="490"/>
      <c r="L63" s="490"/>
      <c r="M63" s="490"/>
      <c r="N63" s="491"/>
      <c r="O63" s="491"/>
      <c r="P63" s="491"/>
      <c r="Q63" s="491"/>
      <c r="R63" s="491"/>
      <c r="S63" s="491"/>
      <c r="T63" s="492"/>
      <c r="U63" s="492"/>
      <c r="V63" s="492"/>
      <c r="W63" s="492"/>
      <c r="X63" s="492"/>
      <c r="Y63" s="492"/>
      <c r="Z63" s="492"/>
      <c r="AA63" s="493"/>
      <c r="AB63" s="498"/>
      <c r="AC63" s="499"/>
      <c r="AD63" s="494"/>
      <c r="AE63" s="495"/>
      <c r="AF63" s="495"/>
      <c r="AG63" s="494"/>
      <c r="AH63" s="494"/>
      <c r="AI63" s="494"/>
      <c r="AJ63" s="494"/>
      <c r="AK63" s="494"/>
      <c r="AL63" s="494"/>
      <c r="AM63" s="494"/>
      <c r="AN63" s="494"/>
      <c r="AO63" s="495"/>
      <c r="AP63" s="495"/>
      <c r="AQ63" s="495"/>
      <c r="AR63" s="495"/>
      <c r="AS63" s="494"/>
      <c r="AT63" s="494"/>
      <c r="AU63" s="494"/>
      <c r="AV63" s="494"/>
      <c r="AW63" s="495"/>
      <c r="AX63" s="495"/>
      <c r="AY63" s="494"/>
      <c r="AZ63" s="494"/>
      <c r="BA63" s="494"/>
      <c r="BB63" s="494"/>
    </row>
    <row r="64" spans="1:54" s="77" customFormat="1" ht="22.5" x14ac:dyDescent="0.2">
      <c r="A64" s="496"/>
      <c r="B64" s="536" t="s">
        <v>1028</v>
      </c>
      <c r="C64" s="537"/>
      <c r="D64" s="80"/>
      <c r="E64" s="80"/>
      <c r="F64" s="497"/>
      <c r="G64" s="497">
        <v>3766.34</v>
      </c>
      <c r="H64" s="497">
        <v>3766.34</v>
      </c>
      <c r="I64" s="490"/>
      <c r="J64" s="490"/>
      <c r="K64" s="490"/>
      <c r="L64" s="490"/>
      <c r="M64" s="490"/>
      <c r="N64" s="491"/>
      <c r="O64" s="491"/>
      <c r="P64" s="491"/>
      <c r="Q64" s="491"/>
      <c r="R64" s="491"/>
      <c r="S64" s="491"/>
      <c r="T64" s="492"/>
      <c r="U64" s="492"/>
      <c r="V64" s="492"/>
      <c r="W64" s="492"/>
      <c r="X64" s="492"/>
      <c r="Y64" s="492"/>
      <c r="Z64" s="492"/>
      <c r="AA64" s="493"/>
      <c r="AB64" s="498" t="s">
        <v>1028</v>
      </c>
      <c r="AC64" s="499"/>
      <c r="AD64" s="494"/>
      <c r="AE64" s="495"/>
      <c r="AF64" s="495"/>
      <c r="AG64" s="494"/>
      <c r="AH64" s="494"/>
      <c r="AI64" s="494"/>
      <c r="AJ64" s="494"/>
      <c r="AK64" s="494"/>
      <c r="AL64" s="494"/>
      <c r="AM64" s="494"/>
      <c r="AN64" s="494"/>
      <c r="AO64" s="495"/>
      <c r="AP64" s="495"/>
      <c r="AQ64" s="495"/>
      <c r="AR64" s="495"/>
      <c r="AS64" s="494"/>
      <c r="AT64" s="494"/>
      <c r="AU64" s="494"/>
      <c r="AV64" s="494"/>
      <c r="AW64" s="495"/>
      <c r="AX64" s="495"/>
      <c r="AY64" s="494"/>
      <c r="AZ64" s="494"/>
      <c r="BA64" s="494"/>
      <c r="BB64" s="494"/>
    </row>
    <row r="65" spans="1:54" s="77" customFormat="1" ht="48" x14ac:dyDescent="0.2">
      <c r="A65" s="533" t="s">
        <v>1029</v>
      </c>
      <c r="B65" s="534"/>
      <c r="C65" s="534"/>
      <c r="D65" s="534"/>
      <c r="E65" s="534"/>
      <c r="F65" s="534"/>
      <c r="G65" s="534"/>
      <c r="H65" s="535"/>
      <c r="I65" s="490"/>
      <c r="J65" s="490"/>
      <c r="K65" s="490"/>
      <c r="L65" s="490"/>
      <c r="M65" s="490"/>
      <c r="N65" s="491"/>
      <c r="O65" s="491"/>
      <c r="P65" s="491"/>
      <c r="Q65" s="491"/>
      <c r="R65" s="491"/>
      <c r="S65" s="491"/>
      <c r="T65" s="492"/>
      <c r="U65" s="492"/>
      <c r="V65" s="492"/>
      <c r="W65" s="492"/>
      <c r="X65" s="492"/>
      <c r="Y65" s="492"/>
      <c r="Z65" s="492"/>
      <c r="AA65" s="493" t="s">
        <v>1029</v>
      </c>
      <c r="AB65" s="498"/>
      <c r="AC65" s="499"/>
      <c r="AD65" s="494"/>
      <c r="AE65" s="495"/>
      <c r="AF65" s="495"/>
      <c r="AG65" s="494"/>
      <c r="AH65" s="494"/>
      <c r="AI65" s="494"/>
      <c r="AJ65" s="494"/>
      <c r="AK65" s="494"/>
      <c r="AL65" s="494"/>
      <c r="AM65" s="494"/>
      <c r="AN65" s="494"/>
      <c r="AO65" s="495"/>
      <c r="AP65" s="495"/>
      <c r="AQ65" s="495"/>
      <c r="AR65" s="495"/>
      <c r="AS65" s="494"/>
      <c r="AT65" s="494"/>
      <c r="AU65" s="494"/>
      <c r="AV65" s="494"/>
      <c r="AW65" s="495"/>
      <c r="AX65" s="495"/>
      <c r="AY65" s="494"/>
      <c r="AZ65" s="494"/>
      <c r="BA65" s="494"/>
      <c r="BB65" s="494"/>
    </row>
    <row r="66" spans="1:54" s="77" customFormat="1" ht="146.25" x14ac:dyDescent="0.2">
      <c r="A66" s="78" t="s">
        <v>224</v>
      </c>
      <c r="B66" s="335" t="s">
        <v>1030</v>
      </c>
      <c r="C66" s="335" t="s">
        <v>1031</v>
      </c>
      <c r="D66" s="79"/>
      <c r="E66" s="79"/>
      <c r="F66" s="79"/>
      <c r="G66" s="79">
        <v>6275.94</v>
      </c>
      <c r="H66" s="79">
        <v>6275.94</v>
      </c>
      <c r="I66" s="490"/>
      <c r="J66" s="490"/>
      <c r="K66" s="490"/>
      <c r="L66" s="490"/>
      <c r="M66" s="490"/>
      <c r="N66" s="491"/>
      <c r="O66" s="491"/>
      <c r="P66" s="491"/>
      <c r="Q66" s="491"/>
      <c r="R66" s="491"/>
      <c r="S66" s="491"/>
      <c r="T66" s="492"/>
      <c r="U66" s="492"/>
      <c r="V66" s="492"/>
      <c r="W66" s="492"/>
      <c r="X66" s="492"/>
      <c r="Y66" s="492"/>
      <c r="Z66" s="492"/>
      <c r="AA66" s="493"/>
      <c r="AB66" s="498"/>
      <c r="AC66" s="499"/>
      <c r="AD66" s="494"/>
      <c r="AE66" s="495"/>
      <c r="AF66" s="495"/>
      <c r="AG66" s="494"/>
      <c r="AH66" s="494"/>
      <c r="AI66" s="494"/>
      <c r="AJ66" s="494"/>
      <c r="AK66" s="494"/>
      <c r="AL66" s="494"/>
      <c r="AM66" s="494"/>
      <c r="AN66" s="494"/>
      <c r="AO66" s="495"/>
      <c r="AP66" s="495"/>
      <c r="AQ66" s="495"/>
      <c r="AR66" s="495"/>
      <c r="AS66" s="494"/>
      <c r="AT66" s="494"/>
      <c r="AU66" s="494"/>
      <c r="AV66" s="494"/>
      <c r="AW66" s="495"/>
      <c r="AX66" s="495"/>
      <c r="AY66" s="494"/>
      <c r="AZ66" s="494"/>
      <c r="BA66" s="494"/>
      <c r="BB66" s="494"/>
    </row>
    <row r="67" spans="1:54" s="77" customFormat="1" ht="56.25" x14ac:dyDescent="0.2">
      <c r="A67" s="78" t="s">
        <v>225</v>
      </c>
      <c r="B67" s="335" t="s">
        <v>1030</v>
      </c>
      <c r="C67" s="335" t="s">
        <v>1032</v>
      </c>
      <c r="D67" s="79"/>
      <c r="E67" s="79"/>
      <c r="F67" s="79"/>
      <c r="G67" s="79">
        <v>67.94</v>
      </c>
      <c r="H67" s="79">
        <v>67.94</v>
      </c>
      <c r="I67" s="490"/>
      <c r="J67" s="490"/>
      <c r="K67" s="490"/>
      <c r="L67" s="490"/>
      <c r="M67" s="490"/>
      <c r="N67" s="491"/>
      <c r="O67" s="491"/>
      <c r="P67" s="491"/>
      <c r="Q67" s="491"/>
      <c r="R67" s="491"/>
      <c r="S67" s="491"/>
      <c r="T67" s="492"/>
      <c r="U67" s="492"/>
      <c r="V67" s="492"/>
      <c r="W67" s="492"/>
      <c r="X67" s="492"/>
      <c r="Y67" s="492"/>
      <c r="Z67" s="492"/>
      <c r="AA67" s="493"/>
      <c r="AB67" s="498"/>
      <c r="AC67" s="499"/>
      <c r="AD67" s="494"/>
      <c r="AE67" s="495"/>
      <c r="AF67" s="495"/>
      <c r="AG67" s="494"/>
      <c r="AH67" s="494"/>
      <c r="AI67" s="494"/>
      <c r="AJ67" s="494"/>
      <c r="AK67" s="494"/>
      <c r="AL67" s="494"/>
      <c r="AM67" s="494"/>
      <c r="AN67" s="494"/>
      <c r="AO67" s="495"/>
      <c r="AP67" s="495"/>
      <c r="AQ67" s="495"/>
      <c r="AR67" s="495"/>
      <c r="AS67" s="494"/>
      <c r="AT67" s="494"/>
      <c r="AU67" s="494"/>
      <c r="AV67" s="494"/>
      <c r="AW67" s="495"/>
      <c r="AX67" s="495"/>
      <c r="AY67" s="494"/>
      <c r="AZ67" s="494"/>
      <c r="BA67" s="494"/>
      <c r="BB67" s="494"/>
    </row>
    <row r="68" spans="1:54" s="77" customFormat="1" ht="112.5" x14ac:dyDescent="0.2">
      <c r="A68" s="78" t="s">
        <v>226</v>
      </c>
      <c r="B68" s="335" t="s">
        <v>1030</v>
      </c>
      <c r="C68" s="335" t="s">
        <v>1033</v>
      </c>
      <c r="D68" s="79"/>
      <c r="E68" s="79"/>
      <c r="F68" s="79"/>
      <c r="G68" s="79">
        <v>469.53</v>
      </c>
      <c r="H68" s="79">
        <v>469.53</v>
      </c>
      <c r="I68" s="490"/>
      <c r="J68" s="490"/>
      <c r="K68" s="490"/>
      <c r="L68" s="490"/>
      <c r="M68" s="490"/>
      <c r="N68" s="491"/>
      <c r="O68" s="491"/>
      <c r="P68" s="491"/>
      <c r="Q68" s="491"/>
      <c r="R68" s="491"/>
      <c r="S68" s="491"/>
      <c r="T68" s="492"/>
      <c r="U68" s="492"/>
      <c r="V68" s="492"/>
      <c r="W68" s="492"/>
      <c r="X68" s="492"/>
      <c r="Y68" s="492"/>
      <c r="Z68" s="492"/>
      <c r="AA68" s="493"/>
      <c r="AB68" s="498"/>
      <c r="AC68" s="499"/>
      <c r="AD68" s="494"/>
      <c r="AE68" s="495"/>
      <c r="AF68" s="495"/>
      <c r="AG68" s="494"/>
      <c r="AH68" s="494"/>
      <c r="AI68" s="494"/>
      <c r="AJ68" s="494"/>
      <c r="AK68" s="494"/>
      <c r="AL68" s="494"/>
      <c r="AM68" s="494"/>
      <c r="AN68" s="494"/>
      <c r="AO68" s="495"/>
      <c r="AP68" s="495"/>
      <c r="AQ68" s="495"/>
      <c r="AR68" s="495"/>
      <c r="AS68" s="494"/>
      <c r="AT68" s="494"/>
      <c r="AU68" s="494"/>
      <c r="AV68" s="494"/>
      <c r="AW68" s="495"/>
      <c r="AX68" s="495"/>
      <c r="AY68" s="494"/>
      <c r="AZ68" s="494"/>
      <c r="BA68" s="494"/>
      <c r="BB68" s="494"/>
    </row>
    <row r="69" spans="1:54" s="77" customFormat="1" ht="78.75" x14ac:dyDescent="0.2">
      <c r="A69" s="78" t="s">
        <v>227</v>
      </c>
      <c r="B69" s="335" t="s">
        <v>1030</v>
      </c>
      <c r="C69" s="335" t="s">
        <v>1034</v>
      </c>
      <c r="D69" s="79"/>
      <c r="E69" s="79"/>
      <c r="F69" s="79"/>
      <c r="G69" s="79">
        <v>819.03</v>
      </c>
      <c r="H69" s="79">
        <v>819.03</v>
      </c>
      <c r="I69" s="490"/>
      <c r="J69" s="490"/>
      <c r="K69" s="490"/>
      <c r="L69" s="490"/>
      <c r="M69" s="490"/>
      <c r="N69" s="491"/>
      <c r="O69" s="491"/>
      <c r="P69" s="491"/>
      <c r="Q69" s="491"/>
      <c r="R69" s="491"/>
      <c r="S69" s="491"/>
      <c r="T69" s="492"/>
      <c r="U69" s="492"/>
      <c r="V69" s="492"/>
      <c r="W69" s="492"/>
      <c r="X69" s="492"/>
      <c r="Y69" s="492"/>
      <c r="Z69" s="492"/>
      <c r="AA69" s="493"/>
      <c r="AB69" s="498"/>
      <c r="AC69" s="499"/>
      <c r="AD69" s="494"/>
      <c r="AE69" s="495"/>
      <c r="AF69" s="495"/>
      <c r="AG69" s="494"/>
      <c r="AH69" s="494"/>
      <c r="AI69" s="494"/>
      <c r="AJ69" s="494"/>
      <c r="AK69" s="494"/>
      <c r="AL69" s="494"/>
      <c r="AM69" s="494"/>
      <c r="AN69" s="494"/>
      <c r="AO69" s="495"/>
      <c r="AP69" s="495"/>
      <c r="AQ69" s="495"/>
      <c r="AR69" s="495"/>
      <c r="AS69" s="494"/>
      <c r="AT69" s="494"/>
      <c r="AU69" s="494"/>
      <c r="AV69" s="494"/>
      <c r="AW69" s="495"/>
      <c r="AX69" s="495"/>
      <c r="AY69" s="494"/>
      <c r="AZ69" s="494"/>
      <c r="BA69" s="494"/>
      <c r="BB69" s="494"/>
    </row>
    <row r="70" spans="1:54" s="77" customFormat="1" ht="22.5" x14ac:dyDescent="0.2">
      <c r="A70" s="78" t="s">
        <v>229</v>
      </c>
      <c r="B70" s="335" t="s">
        <v>1035</v>
      </c>
      <c r="C70" s="335" t="s">
        <v>1036</v>
      </c>
      <c r="D70" s="79"/>
      <c r="E70" s="79"/>
      <c r="F70" s="79"/>
      <c r="G70" s="79">
        <v>306.82</v>
      </c>
      <c r="H70" s="79">
        <v>306.82</v>
      </c>
      <c r="I70" s="490"/>
      <c r="J70" s="490"/>
      <c r="K70" s="490"/>
      <c r="L70" s="490"/>
      <c r="M70" s="490"/>
      <c r="N70" s="491"/>
      <c r="O70" s="491"/>
      <c r="P70" s="491"/>
      <c r="Q70" s="491"/>
      <c r="R70" s="491"/>
      <c r="S70" s="491"/>
      <c r="T70" s="492"/>
      <c r="U70" s="492"/>
      <c r="V70" s="492"/>
      <c r="W70" s="492"/>
      <c r="X70" s="492"/>
      <c r="Y70" s="492"/>
      <c r="Z70" s="492"/>
      <c r="AA70" s="493"/>
      <c r="AB70" s="498"/>
      <c r="AC70" s="499"/>
      <c r="AD70" s="494"/>
      <c r="AE70" s="495"/>
      <c r="AF70" s="495"/>
      <c r="AG70" s="494"/>
      <c r="AH70" s="494"/>
      <c r="AI70" s="494"/>
      <c r="AJ70" s="494"/>
      <c r="AK70" s="494"/>
      <c r="AL70" s="494"/>
      <c r="AM70" s="494"/>
      <c r="AN70" s="494"/>
      <c r="AO70" s="495"/>
      <c r="AP70" s="495"/>
      <c r="AQ70" s="495"/>
      <c r="AR70" s="495"/>
      <c r="AS70" s="494"/>
      <c r="AT70" s="494"/>
      <c r="AU70" s="494"/>
      <c r="AV70" s="494"/>
      <c r="AW70" s="495"/>
      <c r="AX70" s="495"/>
      <c r="AY70" s="494"/>
      <c r="AZ70" s="494"/>
      <c r="BA70" s="494"/>
      <c r="BB70" s="494"/>
    </row>
    <row r="71" spans="1:54" s="77" customFormat="1" ht="22.5" x14ac:dyDescent="0.2">
      <c r="A71" s="78" t="s">
        <v>230</v>
      </c>
      <c r="B71" s="335" t="s">
        <v>1037</v>
      </c>
      <c r="C71" s="335" t="s">
        <v>1038</v>
      </c>
      <c r="D71" s="79"/>
      <c r="E71" s="79"/>
      <c r="F71" s="79"/>
      <c r="G71" s="79">
        <v>326.64999999999998</v>
      </c>
      <c r="H71" s="79">
        <v>326.64999999999998</v>
      </c>
      <c r="I71" s="490"/>
      <c r="J71" s="490"/>
      <c r="K71" s="490"/>
      <c r="L71" s="490"/>
      <c r="M71" s="490"/>
      <c r="N71" s="491"/>
      <c r="O71" s="491"/>
      <c r="P71" s="491"/>
      <c r="Q71" s="491"/>
      <c r="R71" s="491"/>
      <c r="S71" s="491"/>
      <c r="T71" s="492"/>
      <c r="U71" s="492"/>
      <c r="V71" s="492"/>
      <c r="W71" s="492"/>
      <c r="X71" s="492"/>
      <c r="Y71" s="492"/>
      <c r="Z71" s="492"/>
      <c r="AA71" s="493"/>
      <c r="AB71" s="498"/>
      <c r="AC71" s="499"/>
      <c r="AD71" s="494"/>
      <c r="AE71" s="495"/>
      <c r="AF71" s="495"/>
      <c r="AG71" s="494"/>
      <c r="AH71" s="494"/>
      <c r="AI71" s="494"/>
      <c r="AJ71" s="494"/>
      <c r="AK71" s="494"/>
      <c r="AL71" s="494"/>
      <c r="AM71" s="494"/>
      <c r="AN71" s="494"/>
      <c r="AO71" s="495"/>
      <c r="AP71" s="495"/>
      <c r="AQ71" s="495"/>
      <c r="AR71" s="495"/>
      <c r="AS71" s="494"/>
      <c r="AT71" s="494"/>
      <c r="AU71" s="494"/>
      <c r="AV71" s="494"/>
      <c r="AW71" s="495"/>
      <c r="AX71" s="495"/>
      <c r="AY71" s="494"/>
      <c r="AZ71" s="494"/>
      <c r="BA71" s="494"/>
      <c r="BB71" s="494"/>
    </row>
    <row r="72" spans="1:54" s="77" customFormat="1" ht="112.5" x14ac:dyDescent="0.2">
      <c r="A72" s="496"/>
      <c r="B72" s="536" t="s">
        <v>1039</v>
      </c>
      <c r="C72" s="537"/>
      <c r="D72" s="80"/>
      <c r="E72" s="80"/>
      <c r="F72" s="497"/>
      <c r="G72" s="497">
        <v>8265.91</v>
      </c>
      <c r="H72" s="497">
        <v>8265.91</v>
      </c>
      <c r="I72" s="490"/>
      <c r="J72" s="490"/>
      <c r="K72" s="490"/>
      <c r="L72" s="490"/>
      <c r="M72" s="490"/>
      <c r="N72" s="491"/>
      <c r="O72" s="491"/>
      <c r="P72" s="491"/>
      <c r="Q72" s="491"/>
      <c r="R72" s="491"/>
      <c r="S72" s="491"/>
      <c r="T72" s="492"/>
      <c r="U72" s="492"/>
      <c r="V72" s="492"/>
      <c r="W72" s="492"/>
      <c r="X72" s="492"/>
      <c r="Y72" s="492"/>
      <c r="Z72" s="492"/>
      <c r="AA72" s="493"/>
      <c r="AB72" s="498" t="s">
        <v>1039</v>
      </c>
      <c r="AC72" s="499"/>
      <c r="AD72" s="494"/>
      <c r="AE72" s="495"/>
      <c r="AF72" s="495"/>
      <c r="AG72" s="494"/>
      <c r="AH72" s="494"/>
      <c r="AI72" s="494"/>
      <c r="AJ72" s="494"/>
      <c r="AK72" s="494"/>
      <c r="AL72" s="494"/>
      <c r="AM72" s="494"/>
      <c r="AN72" s="494"/>
      <c r="AO72" s="495"/>
      <c r="AP72" s="495"/>
      <c r="AQ72" s="495"/>
      <c r="AR72" s="495"/>
      <c r="AS72" s="494"/>
      <c r="AT72" s="494"/>
      <c r="AU72" s="494"/>
      <c r="AV72" s="494"/>
      <c r="AW72" s="495"/>
      <c r="AX72" s="495"/>
      <c r="AY72" s="494"/>
      <c r="AZ72" s="494"/>
      <c r="BA72" s="494"/>
      <c r="BB72" s="494"/>
    </row>
    <row r="73" spans="1:54" s="77" customFormat="1" ht="14.25" x14ac:dyDescent="0.2">
      <c r="A73" s="496"/>
      <c r="B73" s="538" t="s">
        <v>1040</v>
      </c>
      <c r="C73" s="539"/>
      <c r="D73" s="80">
        <v>119805.77</v>
      </c>
      <c r="E73" s="80">
        <v>19.079999999999998</v>
      </c>
      <c r="F73" s="497"/>
      <c r="G73" s="497">
        <v>45615.98</v>
      </c>
      <c r="H73" s="497">
        <v>165440.82999999999</v>
      </c>
      <c r="I73" s="490"/>
      <c r="J73" s="490"/>
      <c r="K73" s="490"/>
      <c r="L73" s="490"/>
      <c r="M73" s="490"/>
      <c r="N73" s="491"/>
      <c r="O73" s="491"/>
      <c r="P73" s="491"/>
      <c r="Q73" s="491"/>
      <c r="R73" s="491"/>
      <c r="S73" s="491"/>
      <c r="T73" s="492"/>
      <c r="U73" s="492"/>
      <c r="V73" s="492"/>
      <c r="W73" s="492"/>
      <c r="X73" s="492"/>
      <c r="Y73" s="492"/>
      <c r="Z73" s="492"/>
      <c r="AA73" s="493"/>
      <c r="AB73" s="498"/>
      <c r="AC73" s="499" t="s">
        <v>1040</v>
      </c>
      <c r="AD73" s="494"/>
      <c r="AE73" s="495"/>
      <c r="AF73" s="495"/>
      <c r="AG73" s="494"/>
      <c r="AH73" s="494"/>
      <c r="AI73" s="494"/>
      <c r="AJ73" s="494"/>
      <c r="AK73" s="494"/>
      <c r="AL73" s="494"/>
      <c r="AM73" s="494"/>
      <c r="AN73" s="494"/>
      <c r="AO73" s="495"/>
      <c r="AP73" s="495"/>
      <c r="AQ73" s="495"/>
      <c r="AR73" s="495"/>
      <c r="AS73" s="494"/>
      <c r="AT73" s="494"/>
      <c r="AU73" s="494"/>
      <c r="AV73" s="494"/>
      <c r="AW73" s="495"/>
      <c r="AX73" s="495"/>
      <c r="AY73" s="494"/>
      <c r="AZ73" s="494"/>
      <c r="BA73" s="494"/>
      <c r="BB73" s="494"/>
    </row>
    <row r="74" spans="1:54" s="77" customFormat="1" ht="14.25" x14ac:dyDescent="0.2">
      <c r="A74" s="533" t="s">
        <v>1041</v>
      </c>
      <c r="B74" s="534"/>
      <c r="C74" s="534"/>
      <c r="D74" s="534"/>
      <c r="E74" s="534"/>
      <c r="F74" s="534"/>
      <c r="G74" s="534"/>
      <c r="H74" s="535"/>
      <c r="I74" s="490"/>
      <c r="J74" s="490"/>
      <c r="K74" s="490"/>
      <c r="L74" s="490"/>
      <c r="M74" s="490"/>
      <c r="N74" s="491"/>
      <c r="O74" s="491"/>
      <c r="P74" s="491"/>
      <c r="Q74" s="491"/>
      <c r="R74" s="491"/>
      <c r="S74" s="491"/>
      <c r="T74" s="492"/>
      <c r="U74" s="492"/>
      <c r="V74" s="492"/>
      <c r="W74" s="492"/>
      <c r="X74" s="492"/>
      <c r="Y74" s="492"/>
      <c r="Z74" s="492"/>
      <c r="AA74" s="493" t="s">
        <v>1041</v>
      </c>
      <c r="AB74" s="498"/>
      <c r="AC74" s="499"/>
      <c r="AD74" s="494"/>
      <c r="AE74" s="495"/>
      <c r="AF74" s="495"/>
      <c r="AG74" s="494"/>
      <c r="AH74" s="494"/>
      <c r="AI74" s="494"/>
      <c r="AJ74" s="494"/>
      <c r="AK74" s="494"/>
      <c r="AL74" s="494"/>
      <c r="AM74" s="494"/>
      <c r="AN74" s="494"/>
      <c r="AO74" s="495"/>
      <c r="AP74" s="495"/>
      <c r="AQ74" s="495"/>
      <c r="AR74" s="495"/>
      <c r="AS74" s="494"/>
      <c r="AT74" s="494"/>
      <c r="AU74" s="494"/>
      <c r="AV74" s="494"/>
      <c r="AW74" s="495"/>
      <c r="AX74" s="495"/>
      <c r="AY74" s="494"/>
      <c r="AZ74" s="494"/>
      <c r="BA74" s="494"/>
      <c r="BB74" s="494"/>
    </row>
    <row r="75" spans="1:54" s="77" customFormat="1" ht="45" x14ac:dyDescent="0.2">
      <c r="A75" s="78" t="s">
        <v>231</v>
      </c>
      <c r="B75" s="335" t="s">
        <v>1042</v>
      </c>
      <c r="C75" s="335" t="s">
        <v>1043</v>
      </c>
      <c r="D75" s="79">
        <v>3594.17</v>
      </c>
      <c r="E75" s="79">
        <v>0.56999999999999995</v>
      </c>
      <c r="F75" s="79"/>
      <c r="G75" s="79">
        <v>1368.48</v>
      </c>
      <c r="H75" s="79">
        <v>4963.22</v>
      </c>
      <c r="I75" s="490"/>
      <c r="J75" s="490"/>
      <c r="K75" s="490"/>
      <c r="L75" s="490"/>
      <c r="M75" s="490"/>
      <c r="N75" s="491"/>
      <c r="O75" s="491"/>
      <c r="P75" s="491"/>
      <c r="Q75" s="491"/>
      <c r="R75" s="491"/>
      <c r="S75" s="491"/>
      <c r="T75" s="492"/>
      <c r="U75" s="492"/>
      <c r="V75" s="492"/>
      <c r="W75" s="492"/>
      <c r="X75" s="492"/>
      <c r="Y75" s="492"/>
      <c r="Z75" s="492"/>
      <c r="AA75" s="493"/>
      <c r="AB75" s="498"/>
      <c r="AC75" s="499"/>
      <c r="AD75" s="494"/>
      <c r="AE75" s="495"/>
      <c r="AF75" s="495"/>
      <c r="AG75" s="494"/>
      <c r="AH75" s="494"/>
      <c r="AI75" s="494"/>
      <c r="AJ75" s="494"/>
      <c r="AK75" s="494"/>
      <c r="AL75" s="494"/>
      <c r="AM75" s="494"/>
      <c r="AN75" s="494"/>
      <c r="AO75" s="495"/>
      <c r="AP75" s="495"/>
      <c r="AQ75" s="495"/>
      <c r="AR75" s="495"/>
      <c r="AS75" s="494"/>
      <c r="AT75" s="494"/>
      <c r="AU75" s="494"/>
      <c r="AV75" s="494"/>
      <c r="AW75" s="495"/>
      <c r="AX75" s="495"/>
      <c r="AY75" s="494"/>
      <c r="AZ75" s="494"/>
      <c r="BA75" s="494"/>
      <c r="BB75" s="494"/>
    </row>
    <row r="76" spans="1:54" s="77" customFormat="1" ht="14.25" x14ac:dyDescent="0.2">
      <c r="A76" s="496"/>
      <c r="B76" s="536" t="s">
        <v>1044</v>
      </c>
      <c r="C76" s="537"/>
      <c r="D76" s="80">
        <v>3594.17</v>
      </c>
      <c r="E76" s="80">
        <v>0.56999999999999995</v>
      </c>
      <c r="F76" s="497"/>
      <c r="G76" s="497">
        <v>1368.48</v>
      </c>
      <c r="H76" s="497">
        <v>4963.22</v>
      </c>
      <c r="I76" s="490"/>
      <c r="J76" s="490"/>
      <c r="K76" s="490"/>
      <c r="L76" s="490"/>
      <c r="M76" s="490"/>
      <c r="N76" s="491"/>
      <c r="O76" s="491"/>
      <c r="P76" s="491"/>
      <c r="Q76" s="491"/>
      <c r="R76" s="491"/>
      <c r="S76" s="491"/>
      <c r="T76" s="492"/>
      <c r="U76" s="492"/>
      <c r="V76" s="492"/>
      <c r="W76" s="492"/>
      <c r="X76" s="492"/>
      <c r="Y76" s="492"/>
      <c r="Z76" s="492"/>
      <c r="AA76" s="493"/>
      <c r="AB76" s="498" t="s">
        <v>1044</v>
      </c>
      <c r="AC76" s="499"/>
      <c r="AD76" s="494"/>
      <c r="AE76" s="495"/>
      <c r="AF76" s="495"/>
      <c r="AG76" s="494"/>
      <c r="AH76" s="494"/>
      <c r="AI76" s="494"/>
      <c r="AJ76" s="494"/>
      <c r="AK76" s="494"/>
      <c r="AL76" s="494"/>
      <c r="AM76" s="494"/>
      <c r="AN76" s="494"/>
      <c r="AO76" s="495"/>
      <c r="AP76" s="495"/>
      <c r="AQ76" s="495"/>
      <c r="AR76" s="495"/>
      <c r="AS76" s="494"/>
      <c r="AT76" s="494"/>
      <c r="AU76" s="494"/>
      <c r="AV76" s="494"/>
      <c r="AW76" s="495"/>
      <c r="AX76" s="495"/>
      <c r="AY76" s="494"/>
      <c r="AZ76" s="494"/>
      <c r="BA76" s="494"/>
      <c r="BB76" s="494"/>
    </row>
    <row r="77" spans="1:54" s="77" customFormat="1" ht="14.25" x14ac:dyDescent="0.2">
      <c r="A77" s="496"/>
      <c r="B77" s="538" t="s">
        <v>1045</v>
      </c>
      <c r="C77" s="539"/>
      <c r="D77" s="80">
        <v>123399.94</v>
      </c>
      <c r="E77" s="80">
        <v>19.649999999999999</v>
      </c>
      <c r="F77" s="497"/>
      <c r="G77" s="497">
        <v>46984.46</v>
      </c>
      <c r="H77" s="497">
        <v>170404.05</v>
      </c>
      <c r="I77" s="490"/>
      <c r="J77" s="490"/>
      <c r="K77" s="490"/>
      <c r="L77" s="490"/>
      <c r="M77" s="490"/>
      <c r="N77" s="491"/>
      <c r="O77" s="491"/>
      <c r="P77" s="491"/>
      <c r="Q77" s="491"/>
      <c r="R77" s="491"/>
      <c r="S77" s="491"/>
      <c r="T77" s="492"/>
      <c r="U77" s="492"/>
      <c r="V77" s="492"/>
      <c r="W77" s="492"/>
      <c r="X77" s="492"/>
      <c r="Y77" s="492"/>
      <c r="Z77" s="492"/>
      <c r="AA77" s="493"/>
      <c r="AB77" s="498"/>
      <c r="AC77" s="499" t="s">
        <v>1045</v>
      </c>
      <c r="AD77" s="494"/>
      <c r="AE77" s="495"/>
      <c r="AF77" s="495"/>
      <c r="AG77" s="494"/>
      <c r="AH77" s="494"/>
      <c r="AI77" s="494"/>
      <c r="AJ77" s="494"/>
      <c r="AK77" s="494"/>
      <c r="AL77" s="494"/>
      <c r="AM77" s="494"/>
      <c r="AN77" s="494"/>
      <c r="AO77" s="495"/>
      <c r="AP77" s="495"/>
      <c r="AQ77" s="495"/>
      <c r="AR77" s="495"/>
      <c r="AS77" s="494"/>
      <c r="AT77" s="494"/>
      <c r="AU77" s="494"/>
      <c r="AV77" s="494"/>
      <c r="AW77" s="495"/>
      <c r="AX77" s="495"/>
      <c r="AY77" s="494"/>
      <c r="AZ77" s="494"/>
      <c r="BA77" s="494"/>
      <c r="BB77" s="494"/>
    </row>
    <row r="78" spans="1:54" s="77" customFormat="1" ht="14.25" x14ac:dyDescent="0.2">
      <c r="A78" s="533" t="s">
        <v>1046</v>
      </c>
      <c r="B78" s="534"/>
      <c r="C78" s="534"/>
      <c r="D78" s="534"/>
      <c r="E78" s="534"/>
      <c r="F78" s="534"/>
      <c r="G78" s="534"/>
      <c r="H78" s="535"/>
      <c r="I78" s="490"/>
      <c r="J78" s="490"/>
      <c r="K78" s="490"/>
      <c r="L78" s="490"/>
      <c r="M78" s="490"/>
      <c r="N78" s="491"/>
      <c r="O78" s="491"/>
      <c r="P78" s="491"/>
      <c r="Q78" s="491"/>
      <c r="R78" s="491"/>
      <c r="S78" s="491"/>
      <c r="T78" s="492"/>
      <c r="U78" s="492"/>
      <c r="V78" s="492"/>
      <c r="W78" s="492"/>
      <c r="X78" s="492"/>
      <c r="Y78" s="492"/>
      <c r="Z78" s="492"/>
      <c r="AA78" s="493" t="s">
        <v>1046</v>
      </c>
      <c r="AB78" s="498"/>
      <c r="AC78" s="499"/>
      <c r="AD78" s="494"/>
      <c r="AE78" s="495"/>
      <c r="AF78" s="495"/>
      <c r="AG78" s="494"/>
      <c r="AH78" s="494"/>
      <c r="AI78" s="494"/>
      <c r="AJ78" s="494"/>
      <c r="AK78" s="494"/>
      <c r="AL78" s="494"/>
      <c r="AM78" s="494"/>
      <c r="AN78" s="494"/>
      <c r="AO78" s="495"/>
      <c r="AP78" s="495"/>
      <c r="AQ78" s="495"/>
      <c r="AR78" s="495"/>
      <c r="AS78" s="494"/>
      <c r="AT78" s="494"/>
      <c r="AU78" s="494"/>
      <c r="AV78" s="494"/>
      <c r="AW78" s="495"/>
      <c r="AX78" s="495"/>
      <c r="AY78" s="494"/>
      <c r="AZ78" s="494"/>
      <c r="BA78" s="494"/>
      <c r="BB78" s="494"/>
    </row>
    <row r="79" spans="1:54" s="77" customFormat="1" ht="14.25" x14ac:dyDescent="0.2">
      <c r="A79" s="78" t="s">
        <v>232</v>
      </c>
      <c r="B79" s="335" t="s">
        <v>1047</v>
      </c>
      <c r="C79" s="335" t="s">
        <v>1048</v>
      </c>
      <c r="D79" s="79">
        <v>24679.99</v>
      </c>
      <c r="E79" s="79">
        <v>3.93</v>
      </c>
      <c r="F79" s="79"/>
      <c r="G79" s="79">
        <v>9396.89</v>
      </c>
      <c r="H79" s="79">
        <v>34080.81</v>
      </c>
      <c r="I79" s="490"/>
      <c r="J79" s="490"/>
      <c r="K79" s="490"/>
      <c r="L79" s="490"/>
      <c r="M79" s="490"/>
      <c r="N79" s="491"/>
      <c r="O79" s="491"/>
      <c r="P79" s="491"/>
      <c r="Q79" s="491"/>
      <c r="R79" s="491"/>
      <c r="S79" s="491"/>
      <c r="T79" s="492"/>
      <c r="U79" s="492"/>
      <c r="V79" s="492"/>
      <c r="W79" s="492"/>
      <c r="X79" s="492"/>
      <c r="Y79" s="492"/>
      <c r="Z79" s="492"/>
      <c r="AA79" s="493"/>
      <c r="AB79" s="498"/>
      <c r="AC79" s="499"/>
      <c r="AD79" s="494"/>
      <c r="AE79" s="495"/>
      <c r="AF79" s="495"/>
      <c r="AG79" s="494"/>
      <c r="AH79" s="494"/>
      <c r="AI79" s="494"/>
      <c r="AJ79" s="494"/>
      <c r="AK79" s="494"/>
      <c r="AL79" s="494"/>
      <c r="AM79" s="494"/>
      <c r="AN79" s="494"/>
      <c r="AO79" s="495"/>
      <c r="AP79" s="495"/>
      <c r="AQ79" s="495"/>
      <c r="AR79" s="495"/>
      <c r="AS79" s="494"/>
      <c r="AT79" s="494"/>
      <c r="AU79" s="494"/>
      <c r="AV79" s="494"/>
      <c r="AW79" s="495"/>
      <c r="AX79" s="495"/>
      <c r="AY79" s="494"/>
      <c r="AZ79" s="494"/>
      <c r="BA79" s="494"/>
      <c r="BB79" s="494"/>
    </row>
    <row r="80" spans="1:54" s="77" customFormat="1" ht="14.25" x14ac:dyDescent="0.2">
      <c r="A80" s="496"/>
      <c r="B80" s="536" t="s">
        <v>1049</v>
      </c>
      <c r="C80" s="537"/>
      <c r="D80" s="80">
        <v>24679.99</v>
      </c>
      <c r="E80" s="80">
        <v>3.93</v>
      </c>
      <c r="F80" s="497"/>
      <c r="G80" s="497">
        <v>9396.89</v>
      </c>
      <c r="H80" s="497">
        <v>34080.81</v>
      </c>
      <c r="I80" s="490"/>
      <c r="J80" s="490"/>
      <c r="K80" s="490"/>
      <c r="L80" s="490"/>
      <c r="M80" s="490"/>
      <c r="N80" s="491"/>
      <c r="O80" s="491"/>
      <c r="P80" s="491"/>
      <c r="Q80" s="491"/>
      <c r="R80" s="491"/>
      <c r="S80" s="491"/>
      <c r="T80" s="492"/>
      <c r="U80" s="492"/>
      <c r="V80" s="492"/>
      <c r="W80" s="492"/>
      <c r="X80" s="492"/>
      <c r="Y80" s="492"/>
      <c r="Z80" s="492"/>
      <c r="AA80" s="493"/>
      <c r="AB80" s="498" t="s">
        <v>1049</v>
      </c>
      <c r="AC80" s="499"/>
      <c r="AD80" s="494"/>
      <c r="AE80" s="495"/>
      <c r="AF80" s="495"/>
      <c r="AG80" s="494"/>
      <c r="AH80" s="494"/>
      <c r="AI80" s="494"/>
      <c r="AJ80" s="494"/>
      <c r="AK80" s="494"/>
      <c r="AL80" s="494"/>
      <c r="AM80" s="494"/>
      <c r="AN80" s="494"/>
      <c r="AO80" s="495"/>
      <c r="AP80" s="495"/>
      <c r="AQ80" s="495"/>
      <c r="AR80" s="495"/>
      <c r="AS80" s="494"/>
      <c r="AT80" s="494"/>
      <c r="AU80" s="494"/>
      <c r="AV80" s="494"/>
      <c r="AW80" s="495"/>
      <c r="AX80" s="495"/>
      <c r="AY80" s="494"/>
      <c r="AZ80" s="494"/>
      <c r="BA80" s="494"/>
      <c r="BB80" s="494"/>
    </row>
    <row r="81" spans="1:54" s="77" customFormat="1" ht="14.25" x14ac:dyDescent="0.2">
      <c r="A81" s="496"/>
      <c r="B81" s="538" t="s">
        <v>1050</v>
      </c>
      <c r="C81" s="539"/>
      <c r="D81" s="80">
        <v>148079.93</v>
      </c>
      <c r="E81" s="80">
        <v>23.58</v>
      </c>
      <c r="F81" s="497"/>
      <c r="G81" s="497">
        <v>56381.35</v>
      </c>
      <c r="H81" s="497">
        <v>204484.86</v>
      </c>
      <c r="I81" s="490"/>
      <c r="J81" s="490"/>
      <c r="K81" s="490"/>
      <c r="L81" s="490"/>
      <c r="M81" s="490"/>
      <c r="N81" s="491"/>
      <c r="O81" s="491"/>
      <c r="P81" s="491"/>
      <c r="Q81" s="491"/>
      <c r="R81" s="491"/>
      <c r="S81" s="491"/>
      <c r="T81" s="492"/>
      <c r="U81" s="492"/>
      <c r="V81" s="492"/>
      <c r="W81" s="492"/>
      <c r="X81" s="492"/>
      <c r="Y81" s="492"/>
      <c r="Z81" s="492"/>
      <c r="AA81" s="493"/>
      <c r="AB81" s="498"/>
      <c r="AC81" s="499"/>
      <c r="AD81" s="499" t="s">
        <v>1050</v>
      </c>
      <c r="AE81" s="495"/>
      <c r="AF81" s="495"/>
      <c r="AG81" s="494"/>
      <c r="AH81" s="494"/>
      <c r="AI81" s="494"/>
      <c r="AJ81" s="494"/>
      <c r="AK81" s="494"/>
      <c r="AL81" s="494"/>
      <c r="AM81" s="494"/>
      <c r="AN81" s="494"/>
      <c r="AO81" s="495"/>
      <c r="AP81" s="495"/>
      <c r="AQ81" s="495"/>
      <c r="AR81" s="495"/>
      <c r="AS81" s="494"/>
      <c r="AT81" s="494"/>
      <c r="AU81" s="494"/>
      <c r="AV81" s="494"/>
      <c r="AW81" s="495"/>
      <c r="AX81" s="495"/>
      <c r="AY81" s="494"/>
      <c r="AZ81" s="494"/>
      <c r="BA81" s="494"/>
      <c r="BB81" s="494"/>
    </row>
    <row r="82" spans="1:54" ht="26.25" customHeight="1" x14ac:dyDescent="0.2"/>
  </sheetData>
  <mergeCells count="40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58:C58"/>
    <mergeCell ref="H22:H23"/>
    <mergeCell ref="A25:H25"/>
    <mergeCell ref="B32:C32"/>
    <mergeCell ref="A33:H33"/>
    <mergeCell ref="B35:C35"/>
    <mergeCell ref="A36:H36"/>
    <mergeCell ref="B37:C37"/>
    <mergeCell ref="A38:H38"/>
    <mergeCell ref="B42:C42"/>
    <mergeCell ref="B43:C43"/>
    <mergeCell ref="A44:H44"/>
    <mergeCell ref="B81:C81"/>
    <mergeCell ref="B59:C59"/>
    <mergeCell ref="A60:H60"/>
    <mergeCell ref="B64:C64"/>
    <mergeCell ref="A65:H65"/>
    <mergeCell ref="B72:C72"/>
    <mergeCell ref="B73:C73"/>
    <mergeCell ref="A74:H74"/>
    <mergeCell ref="B76:C76"/>
    <mergeCell ref="B77:C77"/>
    <mergeCell ref="A78:H78"/>
    <mergeCell ref="B80:C8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9BF91-8148-4510-BA5B-D88F989CEEA8}">
  <sheetPr>
    <tabColor rgb="FFFFC000"/>
  </sheetPr>
  <dimension ref="A1:J11"/>
  <sheetViews>
    <sheetView showOutlineSymbols="0" showWhiteSpace="0" zoomScale="80" zoomScaleNormal="80" workbookViewId="0">
      <selection activeCell="D14" sqref="D14"/>
    </sheetView>
  </sheetViews>
  <sheetFormatPr defaultColWidth="8.85546875" defaultRowHeight="15" outlineLevelCol="3" x14ac:dyDescent="0.25"/>
  <cols>
    <col min="1" max="1" width="10.7109375" style="147" customWidth="1"/>
    <col min="2" max="2" width="25.28515625" style="139" customWidth="1"/>
    <col min="3" max="3" width="25.140625" style="139" customWidth="1"/>
    <col min="4" max="4" width="15.7109375" style="104" customWidth="1" outlineLevel="3" collapsed="1"/>
    <col min="5" max="6" width="14.28515625" style="104" customWidth="1"/>
    <col min="7" max="7" width="14.7109375" style="104" customWidth="1"/>
    <col min="8" max="8" width="54" style="139" customWidth="1"/>
    <col min="9" max="9" width="10.42578125" style="66" bestFit="1" customWidth="1"/>
    <col min="10" max="10" width="12.7109375" style="66" bestFit="1" customWidth="1"/>
    <col min="11" max="11" width="13" style="66" customWidth="1"/>
    <col min="12" max="16384" width="8.85546875" style="66"/>
  </cols>
  <sheetData>
    <row r="1" spans="1:10" ht="29.25" customHeight="1" x14ac:dyDescent="0.2">
      <c r="A1" s="553" t="s">
        <v>4</v>
      </c>
      <c r="B1" s="553"/>
      <c r="C1" s="553"/>
      <c r="D1" s="553"/>
      <c r="E1" s="553"/>
      <c r="F1" s="553"/>
      <c r="G1" s="553"/>
      <c r="H1" s="553"/>
    </row>
    <row r="2" spans="1:10" x14ac:dyDescent="0.25">
      <c r="A2" s="139" t="s">
        <v>1116</v>
      </c>
    </row>
    <row r="3" spans="1:10" s="140" customFormat="1" ht="45" x14ac:dyDescent="0.2">
      <c r="A3" s="133" t="s">
        <v>1117</v>
      </c>
      <c r="B3" s="133" t="s">
        <v>1118</v>
      </c>
      <c r="C3" s="133" t="s">
        <v>1119</v>
      </c>
      <c r="D3" s="133" t="s">
        <v>1120</v>
      </c>
      <c r="E3" s="133" t="s">
        <v>1121</v>
      </c>
      <c r="F3" s="133" t="s">
        <v>1122</v>
      </c>
      <c r="G3" s="133" t="s">
        <v>1123</v>
      </c>
      <c r="H3" s="133" t="s">
        <v>1124</v>
      </c>
    </row>
    <row r="4" spans="1:10" s="140" customFormat="1" x14ac:dyDescent="0.2">
      <c r="A4" s="133">
        <v>1</v>
      </c>
      <c r="B4" s="133">
        <v>2</v>
      </c>
      <c r="C4" s="133">
        <v>3</v>
      </c>
      <c r="D4" s="133">
        <v>4</v>
      </c>
      <c r="E4" s="133">
        <v>5</v>
      </c>
      <c r="F4" s="133">
        <v>6</v>
      </c>
      <c r="G4" s="133">
        <v>7</v>
      </c>
      <c r="H4" s="133">
        <v>8</v>
      </c>
    </row>
    <row r="5" spans="1:10" ht="123.75" customHeight="1" x14ac:dyDescent="0.2">
      <c r="A5" s="141"/>
      <c r="B5" s="144" t="s">
        <v>1125</v>
      </c>
      <c r="C5" s="144" t="s">
        <v>1126</v>
      </c>
      <c r="D5" s="506">
        <v>158753.91999999998</v>
      </c>
      <c r="E5" s="142">
        <v>1</v>
      </c>
      <c r="F5" s="142" t="s">
        <v>198</v>
      </c>
      <c r="G5" s="142">
        <f>D5/E5</f>
        <v>158753.91999999998</v>
      </c>
      <c r="H5" s="143" t="s">
        <v>1359</v>
      </c>
      <c r="I5" s="145">
        <f>D5/33.6</f>
        <v>4724.8190476190466</v>
      </c>
      <c r="J5" s="146" t="s">
        <v>1127</v>
      </c>
    </row>
    <row r="6" spans="1:10" ht="35.25" customHeight="1" x14ac:dyDescent="0.2">
      <c r="A6" s="141"/>
      <c r="B6" s="144" t="s">
        <v>1128</v>
      </c>
      <c r="C6" s="144" t="s">
        <v>1126</v>
      </c>
      <c r="D6" s="506">
        <v>3384.21639</v>
      </c>
      <c r="E6" s="142">
        <v>1</v>
      </c>
      <c r="F6" s="142" t="s">
        <v>198</v>
      </c>
      <c r="G6" s="142">
        <f>D6/E6</f>
        <v>3384.21639</v>
      </c>
      <c r="H6" s="143" t="s">
        <v>1358</v>
      </c>
    </row>
    <row r="7" spans="1:10" ht="53.25" customHeight="1" x14ac:dyDescent="0.2">
      <c r="A7" s="141"/>
      <c r="B7" s="144" t="s">
        <v>1129</v>
      </c>
      <c r="C7" s="144" t="s">
        <v>1126</v>
      </c>
      <c r="D7" s="506">
        <v>8265.91</v>
      </c>
      <c r="E7" s="142">
        <v>1</v>
      </c>
      <c r="F7" s="142" t="s">
        <v>198</v>
      </c>
      <c r="G7" s="142">
        <f>D7/E7</f>
        <v>8265.91</v>
      </c>
      <c r="H7" s="143" t="s">
        <v>1357</v>
      </c>
    </row>
    <row r="8" spans="1:10" x14ac:dyDescent="0.25">
      <c r="A8" s="139" t="s">
        <v>1130</v>
      </c>
    </row>
    <row r="9" spans="1:10" ht="14.25" x14ac:dyDescent="0.2">
      <c r="A9" s="554" t="s">
        <v>1131</v>
      </c>
      <c r="B9" s="555"/>
      <c r="C9" s="555"/>
      <c r="D9" s="555"/>
      <c r="E9" s="555"/>
      <c r="F9" s="555"/>
      <c r="G9" s="555"/>
      <c r="H9" s="555"/>
    </row>
    <row r="10" spans="1:10" ht="21.75" customHeight="1" x14ac:dyDescent="0.2">
      <c r="A10" s="555"/>
      <c r="B10" s="555"/>
      <c r="C10" s="555"/>
      <c r="D10" s="555"/>
      <c r="E10" s="555"/>
      <c r="F10" s="555"/>
      <c r="G10" s="555"/>
      <c r="H10" s="555"/>
    </row>
    <row r="11" spans="1:10" x14ac:dyDescent="0.25">
      <c r="D11" s="505">
        <f>SUM(D5:D7)</f>
        <v>170404.04638999997</v>
      </c>
    </row>
  </sheetData>
  <mergeCells count="2">
    <mergeCell ref="A1:H1"/>
    <mergeCell ref="A9:H10"/>
  </mergeCells>
  <phoneticPr fontId="25" type="noConversion"/>
  <pageMargins left="0.75" right="0.75" top="1" bottom="1" header="0.5" footer="0.5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B5285-68EC-4121-AE7A-6B1624EB5F8D}">
  <sheetPr>
    <pageSetUpPr fitToPage="1"/>
  </sheetPr>
  <dimension ref="A1:CB55"/>
  <sheetViews>
    <sheetView topLeftCell="A34" workbookViewId="0">
      <selection activeCell="M25" sqref="M25"/>
    </sheetView>
  </sheetViews>
  <sheetFormatPr defaultColWidth="9.140625" defaultRowHeight="11.25" customHeight="1" x14ac:dyDescent="0.2"/>
  <cols>
    <col min="1" max="1" width="9" style="196" customWidth="1"/>
    <col min="2" max="2" width="20.140625" style="196" customWidth="1"/>
    <col min="3" max="4" width="10.42578125" style="196" customWidth="1"/>
    <col min="5" max="5" width="13.28515625" style="196" customWidth="1"/>
    <col min="6" max="6" width="8.5703125" style="196" customWidth="1"/>
    <col min="7" max="7" width="9.42578125" style="196" customWidth="1"/>
    <col min="8" max="8" width="10.140625" style="196" customWidth="1"/>
    <col min="9" max="9" width="11.85546875" style="196" customWidth="1"/>
    <col min="10" max="10" width="12.140625" style="196" customWidth="1"/>
    <col min="11" max="14" width="10.7109375" style="196" customWidth="1"/>
    <col min="15" max="16" width="11" style="196" customWidth="1"/>
    <col min="17" max="19" width="8.7109375" style="196" customWidth="1"/>
    <col min="20" max="23" width="50" style="153" hidden="1" customWidth="1"/>
    <col min="24" max="28" width="54.140625" style="153" hidden="1" customWidth="1"/>
    <col min="29" max="60" width="180.28515625" style="197" hidden="1" customWidth="1"/>
    <col min="61" max="65" width="52.140625" style="198" hidden="1" customWidth="1"/>
    <col min="66" max="77" width="130.28515625" style="198" hidden="1" customWidth="1"/>
    <col min="78" max="78" width="180.28515625" style="199" hidden="1" customWidth="1"/>
    <col min="79" max="79" width="34.140625" style="153" hidden="1" customWidth="1"/>
    <col min="80" max="80" width="103.28515625" style="153" hidden="1" customWidth="1"/>
    <col min="81" max="16384" width="9.140625" style="196"/>
  </cols>
  <sheetData>
    <row r="1" spans="1:65" s="150" customFormat="1" ht="15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9"/>
      <c r="K1" s="148"/>
      <c r="L1" s="148"/>
      <c r="M1" s="148"/>
      <c r="N1" s="148"/>
      <c r="O1" s="148"/>
      <c r="P1" s="148"/>
    </row>
    <row r="2" spans="1:65" s="150" customFormat="1" ht="11.25" customHeight="1" x14ac:dyDescent="0.25">
      <c r="A2" s="577" t="s">
        <v>0</v>
      </c>
      <c r="B2" s="577"/>
      <c r="C2" s="577"/>
      <c r="D2" s="151"/>
      <c r="E2" s="148"/>
      <c r="F2" s="148"/>
      <c r="G2" s="148"/>
      <c r="H2" s="151"/>
      <c r="I2" s="148"/>
      <c r="J2" s="148"/>
      <c r="K2" s="151"/>
      <c r="L2" s="148"/>
      <c r="M2" s="577" t="s">
        <v>1</v>
      </c>
      <c r="N2" s="577"/>
      <c r="O2" s="577"/>
      <c r="P2" s="577"/>
    </row>
    <row r="3" spans="1:65" s="150" customFormat="1" ht="11.25" customHeight="1" x14ac:dyDescent="0.25">
      <c r="A3" s="578"/>
      <c r="B3" s="578"/>
      <c r="C3" s="578"/>
      <c r="D3" s="578"/>
      <c r="E3" s="148"/>
      <c r="F3" s="148"/>
      <c r="G3" s="152"/>
      <c r="H3" s="152"/>
      <c r="I3" s="148"/>
      <c r="J3" s="152"/>
      <c r="K3" s="152"/>
      <c r="L3" s="579"/>
      <c r="M3" s="579"/>
      <c r="N3" s="579"/>
      <c r="O3" s="579"/>
      <c r="P3" s="579"/>
    </row>
    <row r="4" spans="1:65" s="150" customFormat="1" ht="15" x14ac:dyDescent="0.25">
      <c r="A4" s="580"/>
      <c r="B4" s="580"/>
      <c r="C4" s="580"/>
      <c r="D4" s="580"/>
      <c r="E4" s="148"/>
      <c r="F4" s="148"/>
      <c r="G4" s="152"/>
      <c r="H4" s="152"/>
      <c r="I4" s="148"/>
      <c r="J4" s="152"/>
      <c r="K4" s="152"/>
      <c r="L4" s="580"/>
      <c r="M4" s="580"/>
      <c r="N4" s="580"/>
      <c r="O4" s="580"/>
      <c r="P4" s="580"/>
      <c r="T4" s="153" t="s">
        <v>2</v>
      </c>
      <c r="U4" s="153" t="s">
        <v>2</v>
      </c>
      <c r="V4" s="153" t="s">
        <v>2</v>
      </c>
      <c r="W4" s="153" t="s">
        <v>2</v>
      </c>
      <c r="X4" s="153" t="s">
        <v>2</v>
      </c>
      <c r="Y4" s="153" t="s">
        <v>2</v>
      </c>
      <c r="Z4" s="153" t="s">
        <v>2</v>
      </c>
      <c r="AA4" s="153" t="s">
        <v>2</v>
      </c>
      <c r="AB4" s="153" t="s">
        <v>2</v>
      </c>
    </row>
    <row r="5" spans="1:65" s="150" customFormat="1" ht="11.25" customHeight="1" x14ac:dyDescent="0.25">
      <c r="A5" s="154"/>
      <c r="B5" s="155"/>
      <c r="C5" s="156"/>
      <c r="D5" s="157"/>
      <c r="E5" s="148"/>
      <c r="F5" s="148"/>
      <c r="G5" s="148"/>
      <c r="H5" s="148"/>
      <c r="I5" s="148"/>
      <c r="J5" s="148"/>
      <c r="K5" s="148"/>
      <c r="L5" s="154"/>
      <c r="M5" s="154"/>
      <c r="N5" s="154"/>
      <c r="O5" s="154"/>
      <c r="P5" s="157"/>
    </row>
    <row r="6" spans="1:65" s="203" customFormat="1" ht="11.25" customHeight="1" x14ac:dyDescent="0.25">
      <c r="A6" s="200" t="s">
        <v>3</v>
      </c>
      <c r="B6" s="201"/>
      <c r="C6" s="201"/>
      <c r="D6" s="201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201"/>
      <c r="P6" s="202" t="s">
        <v>3</v>
      </c>
    </row>
    <row r="7" spans="1:65" s="150" customFormat="1" ht="11.25" customHeight="1" x14ac:dyDescent="0.25">
      <c r="A7" s="148"/>
      <c r="B7" s="148"/>
      <c r="C7" s="148"/>
      <c r="D7" s="148"/>
      <c r="E7" s="148"/>
      <c r="F7" s="148"/>
      <c r="G7" s="148"/>
      <c r="H7" s="148"/>
      <c r="I7" s="148"/>
      <c r="J7" s="149"/>
      <c r="K7" s="148"/>
      <c r="L7" s="148"/>
      <c r="M7" s="148"/>
      <c r="N7" s="148"/>
      <c r="O7" s="148"/>
      <c r="P7" s="148"/>
    </row>
    <row r="8" spans="1:65" s="150" customFormat="1" ht="26.25" x14ac:dyDescent="0.25">
      <c r="A8" s="572" t="s">
        <v>4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2"/>
      <c r="AC8" s="158" t="s">
        <v>4</v>
      </c>
      <c r="AD8" s="158" t="s">
        <v>2</v>
      </c>
      <c r="AE8" s="158" t="s">
        <v>2</v>
      </c>
      <c r="AF8" s="158" t="s">
        <v>2</v>
      </c>
      <c r="AG8" s="158" t="s">
        <v>2</v>
      </c>
      <c r="AH8" s="158" t="s">
        <v>2</v>
      </c>
      <c r="AI8" s="158" t="s">
        <v>2</v>
      </c>
      <c r="AJ8" s="158" t="s">
        <v>2</v>
      </c>
      <c r="AK8" s="158" t="s">
        <v>2</v>
      </c>
      <c r="AL8" s="158" t="s">
        <v>2</v>
      </c>
      <c r="AM8" s="158" t="s">
        <v>2</v>
      </c>
      <c r="AN8" s="158" t="s">
        <v>2</v>
      </c>
      <c r="AO8" s="158" t="s">
        <v>2</v>
      </c>
      <c r="AP8" s="158" t="s">
        <v>2</v>
      </c>
      <c r="AQ8" s="158" t="s">
        <v>2</v>
      </c>
      <c r="AR8" s="158" t="s">
        <v>2</v>
      </c>
    </row>
    <row r="9" spans="1:65" s="150" customFormat="1" ht="15" x14ac:dyDescent="0.25">
      <c r="A9" s="573" t="s">
        <v>5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  <c r="N9" s="573"/>
      <c r="O9" s="573"/>
      <c r="P9" s="573"/>
    </row>
    <row r="10" spans="1:65" s="150" customFormat="1" ht="15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</row>
    <row r="11" spans="1:65" s="150" customFormat="1" ht="28.5" customHeight="1" x14ac:dyDescent="0.25">
      <c r="A11" s="574" t="s">
        <v>6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</row>
    <row r="12" spans="1:65" s="150" customFormat="1" ht="21" customHeight="1" x14ac:dyDescent="0.25">
      <c r="A12" s="575" t="s">
        <v>7</v>
      </c>
      <c r="B12" s="575"/>
      <c r="C12" s="575"/>
      <c r="D12" s="575"/>
      <c r="E12" s="575"/>
      <c r="F12" s="575"/>
      <c r="G12" s="575"/>
      <c r="H12" s="575"/>
      <c r="I12" s="575"/>
      <c r="J12" s="575"/>
      <c r="K12" s="575"/>
      <c r="L12" s="575"/>
      <c r="M12" s="575"/>
      <c r="N12" s="575"/>
      <c r="O12" s="575"/>
      <c r="P12" s="575"/>
    </row>
    <row r="13" spans="1:65" s="150" customFormat="1" ht="26.25" x14ac:dyDescent="0.25">
      <c r="A13" s="576" t="s">
        <v>937</v>
      </c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6"/>
      <c r="N13" s="576"/>
      <c r="O13" s="576"/>
      <c r="P13" s="576"/>
      <c r="AS13" s="158" t="s">
        <v>8</v>
      </c>
      <c r="AT13" s="158" t="s">
        <v>2</v>
      </c>
      <c r="AU13" s="158" t="s">
        <v>2</v>
      </c>
      <c r="AV13" s="158" t="s">
        <v>2</v>
      </c>
      <c r="AW13" s="158" t="s">
        <v>2</v>
      </c>
      <c r="AX13" s="158" t="s">
        <v>2</v>
      </c>
      <c r="AY13" s="158" t="s">
        <v>2</v>
      </c>
      <c r="AZ13" s="158" t="s">
        <v>2</v>
      </c>
      <c r="BA13" s="158" t="s">
        <v>2</v>
      </c>
      <c r="BB13" s="158" t="s">
        <v>2</v>
      </c>
      <c r="BC13" s="158" t="s">
        <v>2</v>
      </c>
      <c r="BD13" s="158" t="s">
        <v>2</v>
      </c>
      <c r="BE13" s="158" t="s">
        <v>2</v>
      </c>
      <c r="BF13" s="158" t="s">
        <v>2</v>
      </c>
      <c r="BG13" s="158" t="s">
        <v>2</v>
      </c>
      <c r="BH13" s="158" t="s">
        <v>2</v>
      </c>
    </row>
    <row r="14" spans="1:65" s="150" customFormat="1" ht="15.75" customHeight="1" x14ac:dyDescent="0.25">
      <c r="A14" s="575" t="s">
        <v>9</v>
      </c>
      <c r="B14" s="575"/>
      <c r="C14" s="575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</row>
    <row r="15" spans="1:65" s="150" customFormat="1" ht="15" x14ac:dyDescent="0.25">
      <c r="A15" s="148"/>
      <c r="B15" s="160" t="s">
        <v>10</v>
      </c>
      <c r="C15" s="568" t="s">
        <v>11</v>
      </c>
      <c r="D15" s="568"/>
      <c r="E15" s="568"/>
      <c r="F15" s="568"/>
      <c r="G15" s="568"/>
      <c r="H15" s="161"/>
      <c r="I15" s="161"/>
      <c r="J15" s="161"/>
      <c r="K15" s="161"/>
      <c r="L15" s="161"/>
      <c r="M15" s="161"/>
      <c r="N15" s="161"/>
      <c r="O15" s="148"/>
      <c r="P15" s="148"/>
      <c r="BI15" s="162" t="s">
        <v>11</v>
      </c>
      <c r="BJ15" s="162" t="s">
        <v>2</v>
      </c>
      <c r="BK15" s="162" t="s">
        <v>2</v>
      </c>
      <c r="BL15" s="162" t="s">
        <v>2</v>
      </c>
      <c r="BM15" s="162" t="s">
        <v>2</v>
      </c>
    </row>
    <row r="16" spans="1:65" s="150" customFormat="1" ht="12.75" customHeight="1" x14ac:dyDescent="0.25">
      <c r="B16" s="163" t="s">
        <v>12</v>
      </c>
      <c r="C16" s="163"/>
      <c r="D16" s="164"/>
      <c r="E16" s="208">
        <v>4392.2020000000002</v>
      </c>
      <c r="F16" s="166" t="s">
        <v>13</v>
      </c>
      <c r="H16" s="163"/>
      <c r="I16" s="163"/>
      <c r="J16" s="163"/>
      <c r="K16" s="163"/>
      <c r="L16" s="163"/>
      <c r="M16" s="167"/>
      <c r="N16" s="163"/>
    </row>
    <row r="17" spans="1:79" s="150" customFormat="1" ht="12.75" customHeight="1" x14ac:dyDescent="0.25">
      <c r="B17" s="163" t="s">
        <v>14</v>
      </c>
      <c r="D17" s="164"/>
      <c r="E17" s="165">
        <v>4392.2020000000002</v>
      </c>
      <c r="F17" s="166" t="s">
        <v>13</v>
      </c>
      <c r="H17" s="163"/>
      <c r="I17" s="163"/>
      <c r="J17" s="163"/>
      <c r="K17" s="163"/>
      <c r="L17" s="163"/>
      <c r="M17" s="167"/>
      <c r="N17" s="163"/>
    </row>
    <row r="18" spans="1:79" s="150" customFormat="1" ht="12.75" customHeight="1" x14ac:dyDescent="0.25">
      <c r="B18" s="163" t="s">
        <v>15</v>
      </c>
      <c r="C18" s="163"/>
      <c r="D18" s="164"/>
      <c r="E18" s="165">
        <v>1412.4929999999999</v>
      </c>
      <c r="F18" s="166" t="s">
        <v>13</v>
      </c>
      <c r="H18" s="163"/>
      <c r="J18" s="163"/>
      <c r="K18" s="163"/>
      <c r="L18" s="163"/>
      <c r="M18" s="149"/>
      <c r="N18" s="168"/>
    </row>
    <row r="19" spans="1:79" s="150" customFormat="1" ht="12.75" customHeight="1" x14ac:dyDescent="0.25">
      <c r="B19" s="163" t="s">
        <v>16</v>
      </c>
      <c r="C19" s="163"/>
      <c r="D19" s="155"/>
      <c r="E19" s="169">
        <v>2561.19</v>
      </c>
      <c r="F19" s="166" t="s">
        <v>17</v>
      </c>
      <c r="H19" s="163"/>
      <c r="J19" s="163"/>
      <c r="K19" s="163"/>
      <c r="L19" s="163"/>
      <c r="M19" s="170"/>
      <c r="N19" s="166"/>
    </row>
    <row r="20" spans="1:79" s="150" customFormat="1" ht="12.75" customHeight="1" x14ac:dyDescent="0.25">
      <c r="B20" s="163" t="s">
        <v>18</v>
      </c>
      <c r="C20" s="163"/>
      <c r="D20" s="155"/>
      <c r="E20" s="169">
        <v>730.7</v>
      </c>
      <c r="F20" s="166" t="s">
        <v>17</v>
      </c>
      <c r="H20" s="163"/>
      <c r="J20" s="163"/>
      <c r="K20" s="163"/>
      <c r="L20" s="163"/>
      <c r="M20" s="170"/>
      <c r="N20" s="166"/>
    </row>
    <row r="21" spans="1:79" s="150" customFormat="1" ht="15" x14ac:dyDescent="0.25">
      <c r="A21" s="148"/>
      <c r="B21" s="160" t="s">
        <v>19</v>
      </c>
      <c r="C21" s="160"/>
      <c r="D21" s="148"/>
      <c r="E21" s="569" t="s">
        <v>20</v>
      </c>
      <c r="F21" s="569"/>
      <c r="G21" s="569"/>
      <c r="H21" s="569"/>
      <c r="I21" s="569"/>
      <c r="J21" s="569"/>
      <c r="K21" s="569"/>
      <c r="L21" s="569"/>
      <c r="M21" s="569"/>
      <c r="N21" s="569"/>
      <c r="O21" s="569"/>
      <c r="P21" s="569"/>
      <c r="BN21" s="162" t="s">
        <v>20</v>
      </c>
      <c r="BO21" s="162" t="s">
        <v>2</v>
      </c>
      <c r="BP21" s="162" t="s">
        <v>2</v>
      </c>
      <c r="BQ21" s="162" t="s">
        <v>2</v>
      </c>
      <c r="BR21" s="162" t="s">
        <v>2</v>
      </c>
      <c r="BS21" s="162" t="s">
        <v>2</v>
      </c>
      <c r="BT21" s="162" t="s">
        <v>2</v>
      </c>
      <c r="BU21" s="162" t="s">
        <v>2</v>
      </c>
      <c r="BV21" s="162" t="s">
        <v>2</v>
      </c>
      <c r="BW21" s="162" t="s">
        <v>2</v>
      </c>
      <c r="BX21" s="162" t="s">
        <v>2</v>
      </c>
      <c r="BY21" s="162" t="s">
        <v>2</v>
      </c>
    </row>
    <row r="22" spans="1:79" s="150" customFormat="1" ht="12.75" customHeight="1" x14ac:dyDescent="0.25">
      <c r="A22" s="160"/>
      <c r="B22" s="160"/>
      <c r="C22" s="148"/>
      <c r="D22" s="160"/>
      <c r="E22" s="171"/>
      <c r="F22" s="172"/>
      <c r="G22" s="173"/>
      <c r="H22" s="173"/>
      <c r="I22" s="160"/>
      <c r="J22" s="160"/>
      <c r="K22" s="160"/>
      <c r="L22" s="174"/>
      <c r="M22" s="160"/>
      <c r="N22" s="148"/>
      <c r="O22" s="148"/>
      <c r="P22" s="148"/>
    </row>
    <row r="23" spans="1:79" s="150" customFormat="1" ht="36" customHeight="1" x14ac:dyDescent="0.25">
      <c r="A23" s="566" t="s">
        <v>21</v>
      </c>
      <c r="B23" s="566" t="s">
        <v>22</v>
      </c>
      <c r="C23" s="566" t="s">
        <v>23</v>
      </c>
      <c r="D23" s="566"/>
      <c r="E23" s="566"/>
      <c r="F23" s="566" t="s">
        <v>24</v>
      </c>
      <c r="G23" s="570" t="s">
        <v>25</v>
      </c>
      <c r="H23" s="571"/>
      <c r="I23" s="566" t="s">
        <v>26</v>
      </c>
      <c r="J23" s="566"/>
      <c r="K23" s="566"/>
      <c r="L23" s="566"/>
      <c r="M23" s="566"/>
      <c r="N23" s="566"/>
      <c r="O23" s="566" t="s">
        <v>27</v>
      </c>
      <c r="P23" s="566" t="s">
        <v>28</v>
      </c>
    </row>
    <row r="24" spans="1:79" s="150" customFormat="1" ht="36.75" customHeight="1" x14ac:dyDescent="0.25">
      <c r="A24" s="566"/>
      <c r="B24" s="566"/>
      <c r="C24" s="566"/>
      <c r="D24" s="566"/>
      <c r="E24" s="566"/>
      <c r="F24" s="566"/>
      <c r="G24" s="564" t="s">
        <v>29</v>
      </c>
      <c r="H24" s="564" t="s">
        <v>30</v>
      </c>
      <c r="I24" s="566" t="s">
        <v>29</v>
      </c>
      <c r="J24" s="566" t="s">
        <v>31</v>
      </c>
      <c r="K24" s="567" t="s">
        <v>32</v>
      </c>
      <c r="L24" s="567"/>
      <c r="M24" s="567"/>
      <c r="N24" s="567"/>
      <c r="O24" s="566"/>
      <c r="P24" s="566"/>
    </row>
    <row r="25" spans="1:79" s="150" customFormat="1" ht="15" x14ac:dyDescent="0.25">
      <c r="A25" s="566"/>
      <c r="B25" s="566"/>
      <c r="C25" s="566"/>
      <c r="D25" s="566"/>
      <c r="E25" s="566"/>
      <c r="F25" s="566"/>
      <c r="G25" s="565"/>
      <c r="H25" s="565"/>
      <c r="I25" s="566"/>
      <c r="J25" s="566"/>
      <c r="K25" s="176" t="s">
        <v>33</v>
      </c>
      <c r="L25" s="176" t="s">
        <v>34</v>
      </c>
      <c r="M25" s="176" t="s">
        <v>35</v>
      </c>
      <c r="N25" s="176" t="s">
        <v>36</v>
      </c>
      <c r="O25" s="566"/>
      <c r="P25" s="566"/>
    </row>
    <row r="26" spans="1:79" s="150" customFormat="1" ht="15" x14ac:dyDescent="0.25">
      <c r="A26" s="175">
        <v>1</v>
      </c>
      <c r="B26" s="175">
        <v>2</v>
      </c>
      <c r="C26" s="567">
        <v>3</v>
      </c>
      <c r="D26" s="567"/>
      <c r="E26" s="567"/>
      <c r="F26" s="175">
        <v>4</v>
      </c>
      <c r="G26" s="175">
        <v>5</v>
      </c>
      <c r="H26" s="175">
        <v>6</v>
      </c>
      <c r="I26" s="175">
        <v>7</v>
      </c>
      <c r="J26" s="175">
        <v>8</v>
      </c>
      <c r="K26" s="175">
        <v>9</v>
      </c>
      <c r="L26" s="175">
        <v>10</v>
      </c>
      <c r="M26" s="175">
        <v>11</v>
      </c>
      <c r="N26" s="175">
        <v>12</v>
      </c>
      <c r="O26" s="175">
        <v>13</v>
      </c>
      <c r="P26" s="175">
        <v>14</v>
      </c>
    </row>
    <row r="27" spans="1:79" s="150" customFormat="1" ht="15" x14ac:dyDescent="0.25">
      <c r="A27" s="563" t="s">
        <v>37</v>
      </c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3"/>
      <c r="O27" s="563"/>
      <c r="P27" s="563"/>
      <c r="BZ27" s="177" t="s">
        <v>37</v>
      </c>
    </row>
    <row r="28" spans="1:79" s="150" customFormat="1" ht="22.5" x14ac:dyDescent="0.25">
      <c r="A28" s="178" t="s">
        <v>38</v>
      </c>
      <c r="B28" s="179" t="s">
        <v>39</v>
      </c>
      <c r="C28" s="557" t="s">
        <v>40</v>
      </c>
      <c r="D28" s="558"/>
      <c r="E28" s="559"/>
      <c r="F28" s="178" t="s">
        <v>41</v>
      </c>
      <c r="G28" s="180"/>
      <c r="H28" s="181">
        <v>29.05</v>
      </c>
      <c r="I28" s="182">
        <v>2320.2800000000002</v>
      </c>
      <c r="J28" s="182">
        <v>67404.100000000006</v>
      </c>
      <c r="K28" s="182">
        <v>66317.25</v>
      </c>
      <c r="L28" s="183"/>
      <c r="M28" s="183"/>
      <c r="N28" s="182">
        <v>1086.8499999999999</v>
      </c>
      <c r="O28" s="184">
        <v>151.35</v>
      </c>
      <c r="P28" s="185">
        <v>0</v>
      </c>
      <c r="BZ28" s="177"/>
      <c r="CA28" s="153" t="s">
        <v>40</v>
      </c>
    </row>
    <row r="29" spans="1:79" s="150" customFormat="1" ht="22.5" x14ac:dyDescent="0.25">
      <c r="A29" s="178" t="s">
        <v>42</v>
      </c>
      <c r="B29" s="179" t="s">
        <v>43</v>
      </c>
      <c r="C29" s="557" t="s">
        <v>44</v>
      </c>
      <c r="D29" s="558"/>
      <c r="E29" s="559"/>
      <c r="F29" s="178" t="s">
        <v>41</v>
      </c>
      <c r="G29" s="180"/>
      <c r="H29" s="181">
        <v>7.27</v>
      </c>
      <c r="I29" s="182">
        <v>2903.88</v>
      </c>
      <c r="J29" s="182">
        <v>21111.17</v>
      </c>
      <c r="K29" s="182">
        <v>20769.43</v>
      </c>
      <c r="L29" s="183"/>
      <c r="M29" s="183"/>
      <c r="N29" s="184">
        <v>341.74</v>
      </c>
      <c r="O29" s="186">
        <v>47.4</v>
      </c>
      <c r="P29" s="185">
        <v>0</v>
      </c>
      <c r="BZ29" s="177"/>
      <c r="CA29" s="153" t="s">
        <v>44</v>
      </c>
    </row>
    <row r="30" spans="1:79" s="150" customFormat="1" ht="22.5" x14ac:dyDescent="0.25">
      <c r="A30" s="178" t="s">
        <v>45</v>
      </c>
      <c r="B30" s="179" t="s">
        <v>46</v>
      </c>
      <c r="C30" s="557" t="s">
        <v>47</v>
      </c>
      <c r="D30" s="558"/>
      <c r="E30" s="559"/>
      <c r="F30" s="178" t="s">
        <v>41</v>
      </c>
      <c r="G30" s="180"/>
      <c r="H30" s="181">
        <v>5.68</v>
      </c>
      <c r="I30" s="182">
        <v>3767.84</v>
      </c>
      <c r="J30" s="182">
        <v>21401.3</v>
      </c>
      <c r="K30" s="182">
        <v>21055.3</v>
      </c>
      <c r="L30" s="183"/>
      <c r="M30" s="183"/>
      <c r="N30" s="184">
        <v>346</v>
      </c>
      <c r="O30" s="184">
        <v>48.05</v>
      </c>
      <c r="P30" s="185">
        <v>0</v>
      </c>
      <c r="BZ30" s="177"/>
      <c r="CA30" s="153" t="s">
        <v>47</v>
      </c>
    </row>
    <row r="31" spans="1:79" s="150" customFormat="1" ht="22.5" x14ac:dyDescent="0.25">
      <c r="A31" s="178" t="s">
        <v>48</v>
      </c>
      <c r="B31" s="179" t="s">
        <v>49</v>
      </c>
      <c r="C31" s="557" t="s">
        <v>50</v>
      </c>
      <c r="D31" s="558"/>
      <c r="E31" s="559"/>
      <c r="F31" s="178" t="s">
        <v>41</v>
      </c>
      <c r="G31" s="180"/>
      <c r="H31" s="181">
        <v>2.4700000000000002</v>
      </c>
      <c r="I31" s="182">
        <v>4498.43</v>
      </c>
      <c r="J31" s="182">
        <v>11111.11</v>
      </c>
      <c r="K31" s="182">
        <v>10931.03</v>
      </c>
      <c r="L31" s="183"/>
      <c r="M31" s="183"/>
      <c r="N31" s="184">
        <v>180.08</v>
      </c>
      <c r="O31" s="184">
        <v>24.95</v>
      </c>
      <c r="P31" s="185">
        <v>0</v>
      </c>
      <c r="BZ31" s="177"/>
      <c r="CA31" s="153" t="s">
        <v>50</v>
      </c>
    </row>
    <row r="32" spans="1:79" s="150" customFormat="1" ht="22.5" x14ac:dyDescent="0.25">
      <c r="A32" s="178" t="s">
        <v>51</v>
      </c>
      <c r="B32" s="179" t="s">
        <v>52</v>
      </c>
      <c r="C32" s="557" t="s">
        <v>53</v>
      </c>
      <c r="D32" s="558"/>
      <c r="E32" s="559"/>
      <c r="F32" s="178" t="s">
        <v>41</v>
      </c>
      <c r="G32" s="180"/>
      <c r="H32" s="181">
        <v>0.42</v>
      </c>
      <c r="I32" s="182">
        <v>5972.21</v>
      </c>
      <c r="J32" s="182">
        <v>2508.33</v>
      </c>
      <c r="K32" s="182">
        <v>2466.02</v>
      </c>
      <c r="L32" s="183"/>
      <c r="M32" s="183"/>
      <c r="N32" s="184">
        <v>42.31</v>
      </c>
      <c r="O32" s="184">
        <v>5.63</v>
      </c>
      <c r="P32" s="185">
        <v>0</v>
      </c>
      <c r="BZ32" s="177"/>
      <c r="CA32" s="153" t="s">
        <v>53</v>
      </c>
    </row>
    <row r="33" spans="1:79" s="150" customFormat="1" ht="22.5" x14ac:dyDescent="0.25">
      <c r="A33" s="178" t="s">
        <v>54</v>
      </c>
      <c r="B33" s="179" t="s">
        <v>55</v>
      </c>
      <c r="C33" s="557" t="s">
        <v>56</v>
      </c>
      <c r="D33" s="558"/>
      <c r="E33" s="559"/>
      <c r="F33" s="178" t="s">
        <v>41</v>
      </c>
      <c r="G33" s="180"/>
      <c r="H33" s="181">
        <v>9.42</v>
      </c>
      <c r="I33" s="182">
        <v>9129.74</v>
      </c>
      <c r="J33" s="182">
        <v>86002.14</v>
      </c>
      <c r="K33" s="182">
        <v>84615.01</v>
      </c>
      <c r="L33" s="183"/>
      <c r="M33" s="183"/>
      <c r="N33" s="182">
        <v>1387.13</v>
      </c>
      <c r="O33" s="184">
        <v>193.11</v>
      </c>
      <c r="P33" s="185">
        <v>0</v>
      </c>
      <c r="BZ33" s="177"/>
      <c r="CA33" s="153" t="s">
        <v>56</v>
      </c>
    </row>
    <row r="34" spans="1:79" s="150" customFormat="1" ht="33.75" x14ac:dyDescent="0.25">
      <c r="A34" s="178" t="s">
        <v>57</v>
      </c>
      <c r="B34" s="179" t="s">
        <v>58</v>
      </c>
      <c r="C34" s="557" t="s">
        <v>59</v>
      </c>
      <c r="D34" s="558"/>
      <c r="E34" s="559"/>
      <c r="F34" s="178" t="s">
        <v>60</v>
      </c>
      <c r="G34" s="180"/>
      <c r="H34" s="181">
        <v>29.05</v>
      </c>
      <c r="I34" s="182">
        <v>5340.37</v>
      </c>
      <c r="J34" s="182">
        <v>155137.65</v>
      </c>
      <c r="K34" s="182">
        <v>152336.92000000001</v>
      </c>
      <c r="L34" s="183"/>
      <c r="M34" s="183"/>
      <c r="N34" s="182">
        <v>2800.73</v>
      </c>
      <c r="O34" s="184">
        <v>389.27</v>
      </c>
      <c r="P34" s="185">
        <v>0</v>
      </c>
      <c r="BZ34" s="177"/>
      <c r="CA34" s="153" t="s">
        <v>59</v>
      </c>
    </row>
    <row r="35" spans="1:79" s="150" customFormat="1" ht="33.75" x14ac:dyDescent="0.25">
      <c r="A35" s="178" t="s">
        <v>61</v>
      </c>
      <c r="B35" s="179" t="s">
        <v>62</v>
      </c>
      <c r="C35" s="557" t="s">
        <v>63</v>
      </c>
      <c r="D35" s="558"/>
      <c r="E35" s="559"/>
      <c r="F35" s="178" t="s">
        <v>60</v>
      </c>
      <c r="G35" s="180"/>
      <c r="H35" s="181">
        <v>7.27</v>
      </c>
      <c r="I35" s="182">
        <v>8608.35</v>
      </c>
      <c r="J35" s="182">
        <v>62582.720000000001</v>
      </c>
      <c r="K35" s="182">
        <v>61452.9</v>
      </c>
      <c r="L35" s="183"/>
      <c r="M35" s="183"/>
      <c r="N35" s="182">
        <v>1129.82</v>
      </c>
      <c r="O35" s="184">
        <v>157.03</v>
      </c>
      <c r="P35" s="185">
        <v>0</v>
      </c>
      <c r="BZ35" s="177"/>
      <c r="CA35" s="153" t="s">
        <v>63</v>
      </c>
    </row>
    <row r="36" spans="1:79" s="150" customFormat="1" ht="33.75" x14ac:dyDescent="0.25">
      <c r="A36" s="178" t="s">
        <v>64</v>
      </c>
      <c r="B36" s="179" t="s">
        <v>65</v>
      </c>
      <c r="C36" s="557" t="s">
        <v>66</v>
      </c>
      <c r="D36" s="558"/>
      <c r="E36" s="559"/>
      <c r="F36" s="178" t="s">
        <v>60</v>
      </c>
      <c r="G36" s="180"/>
      <c r="H36" s="181">
        <v>5.68</v>
      </c>
      <c r="I36" s="182">
        <v>11477.8</v>
      </c>
      <c r="J36" s="182">
        <v>65193.919999999998</v>
      </c>
      <c r="K36" s="182">
        <v>64016.959999999999</v>
      </c>
      <c r="L36" s="183"/>
      <c r="M36" s="183"/>
      <c r="N36" s="182">
        <v>1176.96</v>
      </c>
      <c r="O36" s="184">
        <v>163.58000000000001</v>
      </c>
      <c r="P36" s="185">
        <v>0</v>
      </c>
      <c r="BZ36" s="177"/>
      <c r="CA36" s="153" t="s">
        <v>66</v>
      </c>
    </row>
    <row r="37" spans="1:79" s="150" customFormat="1" ht="33.75" x14ac:dyDescent="0.25">
      <c r="A37" s="178" t="s">
        <v>67</v>
      </c>
      <c r="B37" s="179" t="s">
        <v>68</v>
      </c>
      <c r="C37" s="557" t="s">
        <v>69</v>
      </c>
      <c r="D37" s="558"/>
      <c r="E37" s="559"/>
      <c r="F37" s="178" t="s">
        <v>60</v>
      </c>
      <c r="G37" s="180"/>
      <c r="H37" s="181">
        <v>2.4700000000000002</v>
      </c>
      <c r="I37" s="182">
        <v>15383.44</v>
      </c>
      <c r="J37" s="182">
        <v>37997.11</v>
      </c>
      <c r="K37" s="182">
        <v>37311.14</v>
      </c>
      <c r="L37" s="183"/>
      <c r="M37" s="183"/>
      <c r="N37" s="184">
        <v>685.97</v>
      </c>
      <c r="O37" s="184">
        <v>95.34</v>
      </c>
      <c r="P37" s="185">
        <v>0</v>
      </c>
      <c r="BZ37" s="177"/>
      <c r="CA37" s="153" t="s">
        <v>69</v>
      </c>
    </row>
    <row r="38" spans="1:79" s="150" customFormat="1" ht="33.75" x14ac:dyDescent="0.25">
      <c r="A38" s="178" t="s">
        <v>70</v>
      </c>
      <c r="B38" s="179" t="s">
        <v>71</v>
      </c>
      <c r="C38" s="557" t="s">
        <v>72</v>
      </c>
      <c r="D38" s="558"/>
      <c r="E38" s="559"/>
      <c r="F38" s="178" t="s">
        <v>60</v>
      </c>
      <c r="G38" s="180"/>
      <c r="H38" s="181">
        <v>0.42</v>
      </c>
      <c r="I38" s="182">
        <v>19329.18</v>
      </c>
      <c r="J38" s="182">
        <v>8118.26</v>
      </c>
      <c r="K38" s="182">
        <v>7971.6</v>
      </c>
      <c r="L38" s="183"/>
      <c r="M38" s="183"/>
      <c r="N38" s="184">
        <v>146.66</v>
      </c>
      <c r="O38" s="184">
        <v>20.37</v>
      </c>
      <c r="P38" s="185">
        <v>0</v>
      </c>
      <c r="BZ38" s="177"/>
      <c r="CA38" s="153" t="s">
        <v>72</v>
      </c>
    </row>
    <row r="39" spans="1:79" s="150" customFormat="1" ht="33.75" x14ac:dyDescent="0.25">
      <c r="A39" s="178" t="s">
        <v>73</v>
      </c>
      <c r="B39" s="179" t="s">
        <v>74</v>
      </c>
      <c r="C39" s="557" t="s">
        <v>75</v>
      </c>
      <c r="D39" s="558"/>
      <c r="E39" s="559"/>
      <c r="F39" s="178" t="s">
        <v>60</v>
      </c>
      <c r="G39" s="180"/>
      <c r="H39" s="181">
        <v>9.42</v>
      </c>
      <c r="I39" s="182">
        <v>32620.36</v>
      </c>
      <c r="J39" s="182">
        <v>307283.78000000003</v>
      </c>
      <c r="K39" s="182">
        <v>301830.13</v>
      </c>
      <c r="L39" s="183"/>
      <c r="M39" s="183"/>
      <c r="N39" s="182">
        <v>5453.65</v>
      </c>
      <c r="O39" s="184">
        <v>758.31</v>
      </c>
      <c r="P39" s="185">
        <v>0</v>
      </c>
      <c r="BZ39" s="177"/>
      <c r="CA39" s="153" t="s">
        <v>75</v>
      </c>
    </row>
    <row r="40" spans="1:79" s="150" customFormat="1" ht="56.25" x14ac:dyDescent="0.25">
      <c r="A40" s="178" t="s">
        <v>76</v>
      </c>
      <c r="B40" s="179" t="s">
        <v>77</v>
      </c>
      <c r="C40" s="557" t="s">
        <v>78</v>
      </c>
      <c r="D40" s="558"/>
      <c r="E40" s="559"/>
      <c r="F40" s="178" t="s">
        <v>41</v>
      </c>
      <c r="G40" s="180"/>
      <c r="H40" s="187">
        <v>42</v>
      </c>
      <c r="I40" s="182">
        <v>2541.46</v>
      </c>
      <c r="J40" s="182">
        <v>154769.07</v>
      </c>
      <c r="K40" s="183"/>
      <c r="L40" s="182">
        <v>106741.15</v>
      </c>
      <c r="M40" s="182">
        <v>48027.92</v>
      </c>
      <c r="N40" s="183"/>
      <c r="O40" s="185">
        <v>0</v>
      </c>
      <c r="P40" s="184">
        <v>93.24</v>
      </c>
      <c r="BZ40" s="177"/>
      <c r="CA40" s="153" t="s">
        <v>78</v>
      </c>
    </row>
    <row r="41" spans="1:79" s="150" customFormat="1" ht="56.25" x14ac:dyDescent="0.25">
      <c r="A41" s="178" t="s">
        <v>79</v>
      </c>
      <c r="B41" s="179" t="s">
        <v>80</v>
      </c>
      <c r="C41" s="557" t="s">
        <v>81</v>
      </c>
      <c r="D41" s="558"/>
      <c r="E41" s="559"/>
      <c r="F41" s="178" t="s">
        <v>41</v>
      </c>
      <c r="G41" s="180"/>
      <c r="H41" s="181">
        <v>2.89</v>
      </c>
      <c r="I41" s="182">
        <v>4304.45</v>
      </c>
      <c r="J41" s="182">
        <v>18037.13</v>
      </c>
      <c r="K41" s="183"/>
      <c r="L41" s="182">
        <v>12439.85</v>
      </c>
      <c r="M41" s="182">
        <v>5597.28</v>
      </c>
      <c r="N41" s="183"/>
      <c r="O41" s="185">
        <v>0</v>
      </c>
      <c r="P41" s="184">
        <v>10.87</v>
      </c>
      <c r="BZ41" s="177"/>
      <c r="CA41" s="153" t="s">
        <v>81</v>
      </c>
    </row>
    <row r="42" spans="1:79" s="150" customFormat="1" ht="56.25" x14ac:dyDescent="0.25">
      <c r="A42" s="178" t="s">
        <v>82</v>
      </c>
      <c r="B42" s="179" t="s">
        <v>83</v>
      </c>
      <c r="C42" s="557" t="s">
        <v>84</v>
      </c>
      <c r="D42" s="558"/>
      <c r="E42" s="559"/>
      <c r="F42" s="178" t="s">
        <v>41</v>
      </c>
      <c r="G42" s="180"/>
      <c r="H42" s="181">
        <v>9.42</v>
      </c>
      <c r="I42" s="182">
        <v>6983.28</v>
      </c>
      <c r="J42" s="182">
        <v>95381.18</v>
      </c>
      <c r="K42" s="183"/>
      <c r="L42" s="182">
        <v>65782.5</v>
      </c>
      <c r="M42" s="182">
        <v>29598.68</v>
      </c>
      <c r="N42" s="183"/>
      <c r="O42" s="185">
        <v>0</v>
      </c>
      <c r="P42" s="184">
        <v>57.46</v>
      </c>
      <c r="BZ42" s="177"/>
      <c r="CA42" s="153" t="s">
        <v>84</v>
      </c>
    </row>
    <row r="43" spans="1:79" s="150" customFormat="1" ht="45" x14ac:dyDescent="0.25">
      <c r="A43" s="178" t="s">
        <v>85</v>
      </c>
      <c r="B43" s="179" t="s">
        <v>86</v>
      </c>
      <c r="C43" s="557" t="s">
        <v>87</v>
      </c>
      <c r="D43" s="558"/>
      <c r="E43" s="559"/>
      <c r="F43" s="178" t="s">
        <v>41</v>
      </c>
      <c r="G43" s="180"/>
      <c r="H43" s="187">
        <v>42</v>
      </c>
      <c r="I43" s="182">
        <v>789.91</v>
      </c>
      <c r="J43" s="182">
        <v>48103.9</v>
      </c>
      <c r="K43" s="183"/>
      <c r="L43" s="182">
        <v>33176.300000000003</v>
      </c>
      <c r="M43" s="182">
        <v>14927.6</v>
      </c>
      <c r="N43" s="183"/>
      <c r="O43" s="185">
        <v>0</v>
      </c>
      <c r="P43" s="184">
        <v>28.98</v>
      </c>
      <c r="BZ43" s="177"/>
      <c r="CA43" s="153" t="s">
        <v>87</v>
      </c>
    </row>
    <row r="44" spans="1:79" s="150" customFormat="1" ht="45" x14ac:dyDescent="0.25">
      <c r="A44" s="178" t="s">
        <v>88</v>
      </c>
      <c r="B44" s="179" t="s">
        <v>89</v>
      </c>
      <c r="C44" s="557" t="s">
        <v>90</v>
      </c>
      <c r="D44" s="558"/>
      <c r="E44" s="559"/>
      <c r="F44" s="178" t="s">
        <v>41</v>
      </c>
      <c r="G44" s="180"/>
      <c r="H44" s="181">
        <v>12.31</v>
      </c>
      <c r="I44" s="182">
        <v>1602.72</v>
      </c>
      <c r="J44" s="182">
        <v>28606.71</v>
      </c>
      <c r="K44" s="183"/>
      <c r="L44" s="182">
        <v>19729.48</v>
      </c>
      <c r="M44" s="182">
        <v>8877.23</v>
      </c>
      <c r="N44" s="183"/>
      <c r="O44" s="185">
        <v>0</v>
      </c>
      <c r="P44" s="184">
        <v>17.23</v>
      </c>
      <c r="BZ44" s="177"/>
      <c r="CA44" s="153" t="s">
        <v>90</v>
      </c>
    </row>
    <row r="45" spans="1:79" s="150" customFormat="1" ht="22.5" x14ac:dyDescent="0.25">
      <c r="A45" s="178" t="s">
        <v>91</v>
      </c>
      <c r="B45" s="179" t="s">
        <v>92</v>
      </c>
      <c r="C45" s="557" t="s">
        <v>93</v>
      </c>
      <c r="D45" s="558"/>
      <c r="E45" s="559"/>
      <c r="F45" s="178" t="s">
        <v>41</v>
      </c>
      <c r="G45" s="180"/>
      <c r="H45" s="181">
        <v>54.31</v>
      </c>
      <c r="I45" s="182">
        <v>2418.0100000000002</v>
      </c>
      <c r="J45" s="182">
        <v>200641.54</v>
      </c>
      <c r="K45" s="183"/>
      <c r="L45" s="182">
        <v>131322.04</v>
      </c>
      <c r="M45" s="182">
        <v>69319.5</v>
      </c>
      <c r="N45" s="183"/>
      <c r="O45" s="185">
        <v>0</v>
      </c>
      <c r="P45" s="184">
        <v>115.14</v>
      </c>
      <c r="BZ45" s="177"/>
      <c r="CA45" s="153" t="s">
        <v>93</v>
      </c>
    </row>
    <row r="46" spans="1:79" s="150" customFormat="1" ht="45" x14ac:dyDescent="0.25">
      <c r="A46" s="178" t="s">
        <v>94</v>
      </c>
      <c r="B46" s="179" t="s">
        <v>95</v>
      </c>
      <c r="C46" s="557" t="s">
        <v>96</v>
      </c>
      <c r="D46" s="558"/>
      <c r="E46" s="559"/>
      <c r="F46" s="178" t="s">
        <v>41</v>
      </c>
      <c r="G46" s="180"/>
      <c r="H46" s="181">
        <v>36.32</v>
      </c>
      <c r="I46" s="182">
        <v>5724.86</v>
      </c>
      <c r="J46" s="182">
        <v>276960.94</v>
      </c>
      <c r="K46" s="182">
        <v>85540.38</v>
      </c>
      <c r="L46" s="182">
        <v>122386.45</v>
      </c>
      <c r="M46" s="182">
        <v>69034.11</v>
      </c>
      <c r="N46" s="183"/>
      <c r="O46" s="184">
        <v>234.63</v>
      </c>
      <c r="P46" s="184">
        <v>134.02000000000001</v>
      </c>
      <c r="BZ46" s="177"/>
      <c r="CA46" s="153" t="s">
        <v>96</v>
      </c>
    </row>
    <row r="47" spans="1:79" s="150" customFormat="1" ht="45" x14ac:dyDescent="0.25">
      <c r="A47" s="178" t="s">
        <v>97</v>
      </c>
      <c r="B47" s="179" t="s">
        <v>98</v>
      </c>
      <c r="C47" s="557" t="s">
        <v>99</v>
      </c>
      <c r="D47" s="558"/>
      <c r="E47" s="559"/>
      <c r="F47" s="178" t="s">
        <v>41</v>
      </c>
      <c r="G47" s="180"/>
      <c r="H47" s="181">
        <v>8.15</v>
      </c>
      <c r="I47" s="182">
        <v>10000.69</v>
      </c>
      <c r="J47" s="182">
        <v>108541.23</v>
      </c>
      <c r="K47" s="182">
        <v>33576</v>
      </c>
      <c r="L47" s="182">
        <v>47929.69</v>
      </c>
      <c r="M47" s="182">
        <v>27035.54</v>
      </c>
      <c r="N47" s="183"/>
      <c r="O47" s="186">
        <v>92.1</v>
      </c>
      <c r="P47" s="184">
        <v>52.49</v>
      </c>
      <c r="BZ47" s="177"/>
      <c r="CA47" s="153" t="s">
        <v>99</v>
      </c>
    </row>
    <row r="48" spans="1:79" s="150" customFormat="1" ht="45" x14ac:dyDescent="0.25">
      <c r="A48" s="178" t="s">
        <v>100</v>
      </c>
      <c r="B48" s="179" t="s">
        <v>101</v>
      </c>
      <c r="C48" s="557" t="s">
        <v>102</v>
      </c>
      <c r="D48" s="558"/>
      <c r="E48" s="559"/>
      <c r="F48" s="178" t="s">
        <v>41</v>
      </c>
      <c r="G48" s="180"/>
      <c r="H48" s="181">
        <v>9.84</v>
      </c>
      <c r="I48" s="182">
        <v>16260.31</v>
      </c>
      <c r="J48" s="182">
        <v>213221.57</v>
      </c>
      <c r="K48" s="182">
        <v>65650.649999999994</v>
      </c>
      <c r="L48" s="182">
        <v>94350.79</v>
      </c>
      <c r="M48" s="182">
        <v>53220.13</v>
      </c>
      <c r="N48" s="183"/>
      <c r="O48" s="184">
        <v>180.07</v>
      </c>
      <c r="P48" s="184">
        <v>103.32</v>
      </c>
      <c r="BZ48" s="177"/>
      <c r="CA48" s="153" t="s">
        <v>102</v>
      </c>
    </row>
    <row r="49" spans="1:80" s="150" customFormat="1" ht="45" x14ac:dyDescent="0.25">
      <c r="A49" s="178" t="s">
        <v>103</v>
      </c>
      <c r="B49" s="179" t="s">
        <v>104</v>
      </c>
      <c r="C49" s="557" t="s">
        <v>105</v>
      </c>
      <c r="D49" s="558"/>
      <c r="E49" s="559"/>
      <c r="F49" s="178" t="s">
        <v>106</v>
      </c>
      <c r="G49" s="180"/>
      <c r="H49" s="188">
        <v>16.802399999999999</v>
      </c>
      <c r="I49" s="182">
        <v>29450.02</v>
      </c>
      <c r="J49" s="182">
        <v>565845.76000000001</v>
      </c>
      <c r="K49" s="183"/>
      <c r="L49" s="182">
        <v>494831.07</v>
      </c>
      <c r="M49" s="182">
        <v>71014.69</v>
      </c>
      <c r="N49" s="183"/>
      <c r="O49" s="185">
        <v>0</v>
      </c>
      <c r="P49" s="184">
        <v>117.95</v>
      </c>
      <c r="BZ49" s="177"/>
      <c r="CA49" s="153" t="s">
        <v>105</v>
      </c>
    </row>
    <row r="50" spans="1:80" s="150" customFormat="1" ht="15" x14ac:dyDescent="0.25">
      <c r="A50" s="560" t="s">
        <v>107</v>
      </c>
      <c r="B50" s="561"/>
      <c r="C50" s="561"/>
      <c r="D50" s="561"/>
      <c r="E50" s="561"/>
      <c r="F50" s="561"/>
      <c r="G50" s="561"/>
      <c r="H50" s="561"/>
      <c r="I50" s="562"/>
      <c r="J50" s="189"/>
      <c r="K50" s="189"/>
      <c r="L50" s="189"/>
      <c r="M50" s="189"/>
      <c r="N50" s="189"/>
      <c r="O50" s="190">
        <v>2561.1909000000001</v>
      </c>
      <c r="P50" s="191">
        <v>730.69924800000001</v>
      </c>
      <c r="CB50" s="192" t="s">
        <v>107</v>
      </c>
    </row>
    <row r="51" spans="1:80" s="150" customFormat="1" ht="3" customHeight="1" x14ac:dyDescent="0.25">
      <c r="A51" s="193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4"/>
      <c r="M51" s="194"/>
      <c r="N51" s="194"/>
      <c r="O51" s="195"/>
      <c r="P51" s="195"/>
    </row>
    <row r="52" spans="1:80" s="150" customFormat="1" ht="53.25" customHeight="1" x14ac:dyDescent="0.25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</row>
    <row r="53" spans="1:80" s="150" customFormat="1" ht="15" x14ac:dyDescent="0.25">
      <c r="A53" s="148"/>
      <c r="B53" s="148"/>
      <c r="C53" s="148"/>
      <c r="D53" s="148"/>
      <c r="E53" s="148"/>
      <c r="F53" s="148"/>
      <c r="G53" s="148"/>
      <c r="H53" s="160"/>
      <c r="I53" s="556"/>
      <c r="J53" s="556"/>
      <c r="K53" s="556"/>
      <c r="L53" s="148"/>
      <c r="M53" s="148"/>
      <c r="N53" s="148"/>
      <c r="O53" s="148"/>
      <c r="P53" s="148"/>
    </row>
    <row r="54" spans="1:80" s="150" customFormat="1" ht="15" x14ac:dyDescent="0.25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</row>
    <row r="55" spans="1:80" s="150" customFormat="1" ht="15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</row>
  </sheetData>
  <mergeCells count="53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K24:N24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C32:E32"/>
    <mergeCell ref="G24:G25"/>
    <mergeCell ref="H24:H25"/>
    <mergeCell ref="I24:I25"/>
    <mergeCell ref="J24:J25"/>
    <mergeCell ref="A27:P27"/>
    <mergeCell ref="C28:E28"/>
    <mergeCell ref="C29:E29"/>
    <mergeCell ref="C30:E30"/>
    <mergeCell ref="C31:E31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I53:K53"/>
    <mergeCell ref="C45:E45"/>
    <mergeCell ref="C46:E46"/>
    <mergeCell ref="C47:E47"/>
    <mergeCell ref="C48:E48"/>
    <mergeCell ref="C49:E49"/>
    <mergeCell ref="A50:I5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CAEC8-527A-4AF3-846E-A0CD310CBB08}">
  <sheetPr>
    <pageSetUpPr fitToPage="1"/>
  </sheetPr>
  <dimension ref="A1:CD43"/>
  <sheetViews>
    <sheetView topLeftCell="A16" workbookViewId="0">
      <selection activeCell="D10" sqref="D10"/>
    </sheetView>
  </sheetViews>
  <sheetFormatPr defaultColWidth="9.140625" defaultRowHeight="11.25" customHeight="1" x14ac:dyDescent="0.2"/>
  <cols>
    <col min="1" max="1" width="9" style="196" customWidth="1"/>
    <col min="2" max="2" width="20.140625" style="196" customWidth="1"/>
    <col min="3" max="4" width="10.42578125" style="196" customWidth="1"/>
    <col min="5" max="5" width="13.28515625" style="196" customWidth="1"/>
    <col min="6" max="6" width="8.5703125" style="196" customWidth="1"/>
    <col min="7" max="7" width="9.42578125" style="196" customWidth="1"/>
    <col min="8" max="8" width="10.140625" style="196" customWidth="1"/>
    <col min="9" max="9" width="11.85546875" style="196" customWidth="1"/>
    <col min="10" max="10" width="12.140625" style="196" customWidth="1"/>
    <col min="11" max="14" width="10.7109375" style="196" customWidth="1"/>
    <col min="15" max="16" width="11" style="196" customWidth="1"/>
    <col min="17" max="19" width="8.7109375" style="196" customWidth="1"/>
    <col min="20" max="23" width="50" style="153" hidden="1" customWidth="1"/>
    <col min="24" max="28" width="54.140625" style="153" hidden="1" customWidth="1"/>
    <col min="29" max="60" width="180.28515625" style="197" hidden="1" customWidth="1"/>
    <col min="61" max="65" width="52.140625" style="198" hidden="1" customWidth="1"/>
    <col min="66" max="77" width="130.28515625" style="198" hidden="1" customWidth="1"/>
    <col min="78" max="78" width="180.28515625" style="199" hidden="1" customWidth="1"/>
    <col min="79" max="79" width="34.140625" style="153" hidden="1" customWidth="1"/>
    <col min="80" max="82" width="103.28515625" style="153" hidden="1" customWidth="1"/>
    <col min="83" max="16384" width="9.140625" style="196"/>
  </cols>
  <sheetData>
    <row r="1" spans="1:65" s="150" customFormat="1" ht="15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9"/>
      <c r="K1" s="148"/>
      <c r="L1" s="148"/>
      <c r="M1" s="148"/>
      <c r="N1" s="148"/>
      <c r="O1" s="148"/>
      <c r="P1" s="148"/>
    </row>
    <row r="2" spans="1:65" s="150" customFormat="1" ht="11.25" customHeight="1" x14ac:dyDescent="0.25">
      <c r="A2" s="577" t="s">
        <v>0</v>
      </c>
      <c r="B2" s="577"/>
      <c r="C2" s="577"/>
      <c r="D2" s="151"/>
      <c r="E2" s="148"/>
      <c r="F2" s="148"/>
      <c r="G2" s="148"/>
      <c r="H2" s="151"/>
      <c r="I2" s="148"/>
      <c r="J2" s="148"/>
      <c r="K2" s="151"/>
      <c r="L2" s="148"/>
      <c r="M2" s="577" t="s">
        <v>1</v>
      </c>
      <c r="N2" s="577"/>
      <c r="O2" s="577"/>
      <c r="P2" s="577"/>
    </row>
    <row r="3" spans="1:65" s="150" customFormat="1" ht="11.25" customHeight="1" x14ac:dyDescent="0.25">
      <c r="A3" s="578"/>
      <c r="B3" s="578"/>
      <c r="C3" s="578"/>
      <c r="D3" s="578"/>
      <c r="E3" s="148"/>
      <c r="F3" s="148"/>
      <c r="G3" s="152"/>
      <c r="H3" s="152"/>
      <c r="I3" s="148"/>
      <c r="J3" s="152"/>
      <c r="K3" s="152"/>
      <c r="L3" s="579"/>
      <c r="M3" s="579"/>
      <c r="N3" s="579"/>
      <c r="O3" s="579"/>
      <c r="P3" s="579"/>
    </row>
    <row r="4" spans="1:65" s="150" customFormat="1" ht="15" x14ac:dyDescent="0.25">
      <c r="A4" s="580"/>
      <c r="B4" s="580"/>
      <c r="C4" s="580"/>
      <c r="D4" s="580"/>
      <c r="E4" s="148"/>
      <c r="F4" s="148"/>
      <c r="G4" s="152"/>
      <c r="H4" s="152"/>
      <c r="I4" s="148"/>
      <c r="J4" s="152"/>
      <c r="K4" s="152"/>
      <c r="L4" s="580"/>
      <c r="M4" s="580"/>
      <c r="N4" s="580"/>
      <c r="O4" s="580"/>
      <c r="P4" s="580"/>
      <c r="T4" s="153" t="s">
        <v>2</v>
      </c>
      <c r="U4" s="153" t="s">
        <v>2</v>
      </c>
      <c r="V4" s="153" t="s">
        <v>2</v>
      </c>
      <c r="W4" s="153" t="s">
        <v>2</v>
      </c>
      <c r="X4" s="153" t="s">
        <v>2</v>
      </c>
      <c r="Y4" s="153" t="s">
        <v>2</v>
      </c>
      <c r="Z4" s="153" t="s">
        <v>2</v>
      </c>
      <c r="AA4" s="153" t="s">
        <v>2</v>
      </c>
      <c r="AB4" s="153" t="s">
        <v>2</v>
      </c>
    </row>
    <row r="5" spans="1:65" s="150" customFormat="1" ht="11.25" customHeight="1" x14ac:dyDescent="0.25">
      <c r="A5" s="154"/>
      <c r="B5" s="155"/>
      <c r="C5" s="156"/>
      <c r="D5" s="157"/>
      <c r="E5" s="148"/>
      <c r="F5" s="148"/>
      <c r="G5" s="148"/>
      <c r="H5" s="148"/>
      <c r="I5" s="148"/>
      <c r="J5" s="148"/>
      <c r="K5" s="148"/>
      <c r="L5" s="154"/>
      <c r="M5" s="154"/>
      <c r="N5" s="154"/>
      <c r="O5" s="154"/>
      <c r="P5" s="157"/>
    </row>
    <row r="6" spans="1:65" s="203" customFormat="1" ht="11.25" customHeight="1" x14ac:dyDescent="0.25">
      <c r="A6" s="200" t="s">
        <v>3</v>
      </c>
      <c r="B6" s="201"/>
      <c r="C6" s="201"/>
      <c r="D6" s="201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201"/>
      <c r="P6" s="202" t="s">
        <v>3</v>
      </c>
    </row>
    <row r="7" spans="1:65" s="150" customFormat="1" ht="11.25" customHeight="1" x14ac:dyDescent="0.25">
      <c r="A7" s="148"/>
      <c r="B7" s="148"/>
      <c r="C7" s="148"/>
      <c r="D7" s="148"/>
      <c r="E7" s="148"/>
      <c r="F7" s="148"/>
      <c r="G7" s="148"/>
      <c r="H7" s="148"/>
      <c r="I7" s="148"/>
      <c r="J7" s="149"/>
      <c r="K7" s="148"/>
      <c r="L7" s="148"/>
      <c r="M7" s="148"/>
      <c r="N7" s="148"/>
      <c r="O7" s="148"/>
      <c r="P7" s="148"/>
    </row>
    <row r="8" spans="1:65" s="150" customFormat="1" ht="26.25" x14ac:dyDescent="0.25">
      <c r="A8" s="572" t="s">
        <v>4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2"/>
      <c r="AC8" s="158" t="s">
        <v>4</v>
      </c>
      <c r="AD8" s="158" t="s">
        <v>2</v>
      </c>
      <c r="AE8" s="158" t="s">
        <v>2</v>
      </c>
      <c r="AF8" s="158" t="s">
        <v>2</v>
      </c>
      <c r="AG8" s="158" t="s">
        <v>2</v>
      </c>
      <c r="AH8" s="158" t="s">
        <v>2</v>
      </c>
      <c r="AI8" s="158" t="s">
        <v>2</v>
      </c>
      <c r="AJ8" s="158" t="s">
        <v>2</v>
      </c>
      <c r="AK8" s="158" t="s">
        <v>2</v>
      </c>
      <c r="AL8" s="158" t="s">
        <v>2</v>
      </c>
      <c r="AM8" s="158" t="s">
        <v>2</v>
      </c>
      <c r="AN8" s="158" t="s">
        <v>2</v>
      </c>
      <c r="AO8" s="158" t="s">
        <v>2</v>
      </c>
      <c r="AP8" s="158" t="s">
        <v>2</v>
      </c>
      <c r="AQ8" s="158" t="s">
        <v>2</v>
      </c>
      <c r="AR8" s="158" t="s">
        <v>2</v>
      </c>
    </row>
    <row r="9" spans="1:65" s="150" customFormat="1" ht="15" x14ac:dyDescent="0.25">
      <c r="A9" s="573" t="s">
        <v>5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  <c r="N9" s="573"/>
      <c r="O9" s="573"/>
      <c r="P9" s="573"/>
    </row>
    <row r="10" spans="1:65" s="150" customFormat="1" ht="15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</row>
    <row r="11" spans="1:65" s="150" customFormat="1" ht="28.5" customHeight="1" x14ac:dyDescent="0.25">
      <c r="A11" s="574" t="s">
        <v>108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</row>
    <row r="12" spans="1:65" s="150" customFormat="1" ht="21" customHeight="1" x14ac:dyDescent="0.25">
      <c r="A12" s="575" t="s">
        <v>7</v>
      </c>
      <c r="B12" s="575"/>
      <c r="C12" s="575"/>
      <c r="D12" s="575"/>
      <c r="E12" s="575"/>
      <c r="F12" s="575"/>
      <c r="G12" s="575"/>
      <c r="H12" s="575"/>
      <c r="I12" s="575"/>
      <c r="J12" s="575"/>
      <c r="K12" s="575"/>
      <c r="L12" s="575"/>
      <c r="M12" s="575"/>
      <c r="N12" s="575"/>
      <c r="O12" s="575"/>
      <c r="P12" s="575"/>
    </row>
    <row r="13" spans="1:65" s="150" customFormat="1" ht="26.25" x14ac:dyDescent="0.25">
      <c r="A13" s="576" t="s">
        <v>1135</v>
      </c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6"/>
      <c r="N13" s="576"/>
      <c r="O13" s="576"/>
      <c r="P13" s="576"/>
      <c r="AS13" s="158" t="s">
        <v>109</v>
      </c>
      <c r="AT13" s="158" t="s">
        <v>2</v>
      </c>
      <c r="AU13" s="158" t="s">
        <v>2</v>
      </c>
      <c r="AV13" s="158" t="s">
        <v>2</v>
      </c>
      <c r="AW13" s="158" t="s">
        <v>2</v>
      </c>
      <c r="AX13" s="158" t="s">
        <v>2</v>
      </c>
      <c r="AY13" s="158" t="s">
        <v>2</v>
      </c>
      <c r="AZ13" s="158" t="s">
        <v>2</v>
      </c>
      <c r="BA13" s="158" t="s">
        <v>2</v>
      </c>
      <c r="BB13" s="158" t="s">
        <v>2</v>
      </c>
      <c r="BC13" s="158" t="s">
        <v>2</v>
      </c>
      <c r="BD13" s="158" t="s">
        <v>2</v>
      </c>
      <c r="BE13" s="158" t="s">
        <v>2</v>
      </c>
      <c r="BF13" s="158" t="s">
        <v>2</v>
      </c>
      <c r="BG13" s="158" t="s">
        <v>2</v>
      </c>
      <c r="BH13" s="158" t="s">
        <v>2</v>
      </c>
    </row>
    <row r="14" spans="1:65" s="150" customFormat="1" ht="15.75" customHeight="1" x14ac:dyDescent="0.25">
      <c r="A14" s="575" t="s">
        <v>9</v>
      </c>
      <c r="B14" s="575"/>
      <c r="C14" s="575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</row>
    <row r="15" spans="1:65" s="150" customFormat="1" ht="15" x14ac:dyDescent="0.25">
      <c r="A15" s="148"/>
      <c r="B15" s="160" t="s">
        <v>10</v>
      </c>
      <c r="C15" s="568" t="s">
        <v>110</v>
      </c>
      <c r="D15" s="568"/>
      <c r="E15" s="568"/>
      <c r="F15" s="568"/>
      <c r="G15" s="568"/>
      <c r="H15" s="161"/>
      <c r="I15" s="161"/>
      <c r="J15" s="161"/>
      <c r="K15" s="161"/>
      <c r="L15" s="161"/>
      <c r="M15" s="161"/>
      <c r="N15" s="161"/>
      <c r="O15" s="148"/>
      <c r="P15" s="148"/>
      <c r="BI15" s="162" t="s">
        <v>110</v>
      </c>
      <c r="BJ15" s="162" t="s">
        <v>2</v>
      </c>
      <c r="BK15" s="162" t="s">
        <v>2</v>
      </c>
      <c r="BL15" s="162" t="s">
        <v>2</v>
      </c>
      <c r="BM15" s="162" t="s">
        <v>2</v>
      </c>
    </row>
    <row r="16" spans="1:65" s="150" customFormat="1" ht="12.75" customHeight="1" x14ac:dyDescent="0.25">
      <c r="B16" s="163" t="s">
        <v>12</v>
      </c>
      <c r="C16" s="163"/>
      <c r="D16" s="164"/>
      <c r="E16" s="209">
        <v>972.76</v>
      </c>
      <c r="F16" s="166" t="s">
        <v>13</v>
      </c>
      <c r="H16" s="163"/>
      <c r="I16" s="163"/>
      <c r="J16" s="163"/>
      <c r="K16" s="163"/>
      <c r="L16" s="163"/>
      <c r="M16" s="167"/>
      <c r="N16" s="163"/>
    </row>
    <row r="17" spans="1:81" s="150" customFormat="1" ht="12.75" customHeight="1" x14ac:dyDescent="0.25">
      <c r="B17" s="163" t="s">
        <v>14</v>
      </c>
      <c r="D17" s="164"/>
      <c r="E17" s="165">
        <v>972.76</v>
      </c>
      <c r="F17" s="166" t="s">
        <v>13</v>
      </c>
      <c r="H17" s="163"/>
      <c r="I17" s="163"/>
      <c r="J17" s="163"/>
      <c r="K17" s="163"/>
      <c r="L17" s="163"/>
      <c r="M17" s="167"/>
      <c r="N17" s="163"/>
    </row>
    <row r="18" spans="1:81" s="150" customFormat="1" ht="12.75" customHeight="1" x14ac:dyDescent="0.25">
      <c r="B18" s="163" t="s">
        <v>15</v>
      </c>
      <c r="C18" s="163"/>
      <c r="D18" s="164"/>
      <c r="E18" s="165">
        <v>127.702</v>
      </c>
      <c r="F18" s="166" t="s">
        <v>13</v>
      </c>
      <c r="H18" s="163"/>
      <c r="J18" s="163"/>
      <c r="K18" s="163"/>
      <c r="L18" s="163"/>
      <c r="M18" s="149"/>
      <c r="N18" s="168"/>
    </row>
    <row r="19" spans="1:81" s="150" customFormat="1" ht="12.75" customHeight="1" x14ac:dyDescent="0.25">
      <c r="B19" s="163" t="s">
        <v>16</v>
      </c>
      <c r="C19" s="163"/>
      <c r="D19" s="155"/>
      <c r="E19" s="169"/>
      <c r="F19" s="166" t="s">
        <v>17</v>
      </c>
      <c r="H19" s="163"/>
      <c r="J19" s="163"/>
      <c r="K19" s="163"/>
      <c r="L19" s="163"/>
      <c r="M19" s="170"/>
      <c r="N19" s="166"/>
    </row>
    <row r="20" spans="1:81" s="150" customFormat="1" ht="12.75" customHeight="1" x14ac:dyDescent="0.25">
      <c r="B20" s="163" t="s">
        <v>18</v>
      </c>
      <c r="C20" s="163"/>
      <c r="D20" s="155"/>
      <c r="E20" s="169">
        <v>212.11</v>
      </c>
      <c r="F20" s="166" t="s">
        <v>17</v>
      </c>
      <c r="H20" s="163"/>
      <c r="J20" s="163"/>
      <c r="K20" s="163"/>
      <c r="L20" s="163"/>
      <c r="M20" s="170"/>
      <c r="N20" s="166"/>
    </row>
    <row r="21" spans="1:81" s="150" customFormat="1" ht="15" x14ac:dyDescent="0.25">
      <c r="A21" s="148"/>
      <c r="B21" s="160" t="s">
        <v>19</v>
      </c>
      <c r="C21" s="160"/>
      <c r="D21" s="148"/>
      <c r="E21" s="569"/>
      <c r="F21" s="569"/>
      <c r="G21" s="569"/>
      <c r="H21" s="569"/>
      <c r="I21" s="569"/>
      <c r="J21" s="569"/>
      <c r="K21" s="569"/>
      <c r="L21" s="569"/>
      <c r="M21" s="569"/>
      <c r="N21" s="569"/>
      <c r="O21" s="569"/>
      <c r="P21" s="569"/>
      <c r="BN21" s="162" t="s">
        <v>2</v>
      </c>
      <c r="BO21" s="162" t="s">
        <v>2</v>
      </c>
      <c r="BP21" s="162" t="s">
        <v>2</v>
      </c>
      <c r="BQ21" s="162" t="s">
        <v>2</v>
      </c>
      <c r="BR21" s="162" t="s">
        <v>2</v>
      </c>
      <c r="BS21" s="162" t="s">
        <v>2</v>
      </c>
      <c r="BT21" s="162" t="s">
        <v>2</v>
      </c>
      <c r="BU21" s="162" t="s">
        <v>2</v>
      </c>
      <c r="BV21" s="162" t="s">
        <v>2</v>
      </c>
      <c r="BW21" s="162" t="s">
        <v>2</v>
      </c>
      <c r="BX21" s="162" t="s">
        <v>2</v>
      </c>
      <c r="BY21" s="162" t="s">
        <v>2</v>
      </c>
    </row>
    <row r="22" spans="1:81" s="150" customFormat="1" ht="12.75" customHeight="1" x14ac:dyDescent="0.25">
      <c r="A22" s="160"/>
      <c r="B22" s="160"/>
      <c r="C22" s="148"/>
      <c r="D22" s="160"/>
      <c r="E22" s="171"/>
      <c r="F22" s="172"/>
      <c r="G22" s="173"/>
      <c r="H22" s="173"/>
      <c r="I22" s="160"/>
      <c r="J22" s="160"/>
      <c r="K22" s="160"/>
      <c r="L22" s="174"/>
      <c r="M22" s="160"/>
      <c r="N22" s="148"/>
      <c r="O22" s="148"/>
      <c r="P22" s="148"/>
    </row>
    <row r="23" spans="1:81" s="150" customFormat="1" ht="36" customHeight="1" x14ac:dyDescent="0.25">
      <c r="A23" s="566" t="s">
        <v>21</v>
      </c>
      <c r="B23" s="566" t="s">
        <v>22</v>
      </c>
      <c r="C23" s="566" t="s">
        <v>23</v>
      </c>
      <c r="D23" s="566"/>
      <c r="E23" s="566"/>
      <c r="F23" s="566" t="s">
        <v>24</v>
      </c>
      <c r="G23" s="570" t="s">
        <v>25</v>
      </c>
      <c r="H23" s="571"/>
      <c r="I23" s="566" t="s">
        <v>26</v>
      </c>
      <c r="J23" s="566"/>
      <c r="K23" s="566"/>
      <c r="L23" s="566"/>
      <c r="M23" s="566"/>
      <c r="N23" s="566"/>
      <c r="O23" s="566" t="s">
        <v>27</v>
      </c>
      <c r="P23" s="566" t="s">
        <v>28</v>
      </c>
    </row>
    <row r="24" spans="1:81" s="150" customFormat="1" ht="36.75" customHeight="1" x14ac:dyDescent="0.25">
      <c r="A24" s="566"/>
      <c r="B24" s="566"/>
      <c r="C24" s="566"/>
      <c r="D24" s="566"/>
      <c r="E24" s="566"/>
      <c r="F24" s="566"/>
      <c r="G24" s="564" t="s">
        <v>29</v>
      </c>
      <c r="H24" s="564" t="s">
        <v>30</v>
      </c>
      <c r="I24" s="566" t="s">
        <v>29</v>
      </c>
      <c r="J24" s="566" t="s">
        <v>31</v>
      </c>
      <c r="K24" s="567" t="s">
        <v>32</v>
      </c>
      <c r="L24" s="567"/>
      <c r="M24" s="567"/>
      <c r="N24" s="567"/>
      <c r="O24" s="566"/>
      <c r="P24" s="566"/>
    </row>
    <row r="25" spans="1:81" s="150" customFormat="1" ht="15" x14ac:dyDescent="0.25">
      <c r="A25" s="566"/>
      <c r="B25" s="566"/>
      <c r="C25" s="566"/>
      <c r="D25" s="566"/>
      <c r="E25" s="566"/>
      <c r="F25" s="566"/>
      <c r="G25" s="565"/>
      <c r="H25" s="565"/>
      <c r="I25" s="566"/>
      <c r="J25" s="566"/>
      <c r="K25" s="176" t="s">
        <v>33</v>
      </c>
      <c r="L25" s="176" t="s">
        <v>34</v>
      </c>
      <c r="M25" s="176" t="s">
        <v>35</v>
      </c>
      <c r="N25" s="176" t="s">
        <v>36</v>
      </c>
      <c r="O25" s="566"/>
      <c r="P25" s="566"/>
    </row>
    <row r="26" spans="1:81" s="150" customFormat="1" ht="15" x14ac:dyDescent="0.25">
      <c r="A26" s="175">
        <v>1</v>
      </c>
      <c r="B26" s="175">
        <v>2</v>
      </c>
      <c r="C26" s="567">
        <v>3</v>
      </c>
      <c r="D26" s="567"/>
      <c r="E26" s="567"/>
      <c r="F26" s="175">
        <v>4</v>
      </c>
      <c r="G26" s="175">
        <v>5</v>
      </c>
      <c r="H26" s="175">
        <v>6</v>
      </c>
      <c r="I26" s="175">
        <v>7</v>
      </c>
      <c r="J26" s="175">
        <v>8</v>
      </c>
      <c r="K26" s="175">
        <v>9</v>
      </c>
      <c r="L26" s="175">
        <v>10</v>
      </c>
      <c r="M26" s="175">
        <v>11</v>
      </c>
      <c r="N26" s="175">
        <v>12</v>
      </c>
      <c r="O26" s="175">
        <v>13</v>
      </c>
      <c r="P26" s="175">
        <v>14</v>
      </c>
    </row>
    <row r="27" spans="1:81" s="150" customFormat="1" ht="15" x14ac:dyDescent="0.25">
      <c r="A27" s="563" t="s">
        <v>111</v>
      </c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3"/>
      <c r="O27" s="563"/>
      <c r="P27" s="563"/>
      <c r="BZ27" s="177" t="s">
        <v>111</v>
      </c>
    </row>
    <row r="28" spans="1:81" s="150" customFormat="1" ht="33.75" x14ac:dyDescent="0.25">
      <c r="A28" s="178" t="s">
        <v>38</v>
      </c>
      <c r="B28" s="179" t="s">
        <v>112</v>
      </c>
      <c r="C28" s="557" t="s">
        <v>113</v>
      </c>
      <c r="D28" s="558"/>
      <c r="E28" s="559"/>
      <c r="F28" s="178" t="s">
        <v>114</v>
      </c>
      <c r="G28" s="180"/>
      <c r="H28" s="204">
        <v>623.846</v>
      </c>
      <c r="I28" s="182">
        <v>536.04999999999995</v>
      </c>
      <c r="J28" s="182">
        <v>398266.03</v>
      </c>
      <c r="K28" s="183"/>
      <c r="L28" s="182">
        <v>334415.27</v>
      </c>
      <c r="M28" s="182">
        <v>63850.76</v>
      </c>
      <c r="N28" s="183"/>
      <c r="O28" s="185">
        <v>0</v>
      </c>
      <c r="P28" s="184">
        <v>106.05</v>
      </c>
      <c r="BZ28" s="177"/>
      <c r="CA28" s="153" t="s">
        <v>113</v>
      </c>
    </row>
    <row r="29" spans="1:81" s="150" customFormat="1" ht="33.75" x14ac:dyDescent="0.25">
      <c r="A29" s="178" t="s">
        <v>42</v>
      </c>
      <c r="B29" s="179" t="s">
        <v>112</v>
      </c>
      <c r="C29" s="557" t="s">
        <v>115</v>
      </c>
      <c r="D29" s="558"/>
      <c r="E29" s="559"/>
      <c r="F29" s="178" t="s">
        <v>114</v>
      </c>
      <c r="G29" s="180"/>
      <c r="H29" s="204">
        <v>623.846</v>
      </c>
      <c r="I29" s="182">
        <v>536.04999999999995</v>
      </c>
      <c r="J29" s="182">
        <v>398266.03</v>
      </c>
      <c r="K29" s="183"/>
      <c r="L29" s="182">
        <v>334415.27</v>
      </c>
      <c r="M29" s="182">
        <v>63850.76</v>
      </c>
      <c r="N29" s="183"/>
      <c r="O29" s="185">
        <v>0</v>
      </c>
      <c r="P29" s="184">
        <v>106.05</v>
      </c>
      <c r="BZ29" s="177"/>
      <c r="CA29" s="153" t="s">
        <v>115</v>
      </c>
    </row>
    <row r="30" spans="1:81" s="150" customFormat="1" ht="15" x14ac:dyDescent="0.25">
      <c r="A30" s="560" t="s">
        <v>116</v>
      </c>
      <c r="B30" s="561"/>
      <c r="C30" s="561"/>
      <c r="D30" s="561"/>
      <c r="E30" s="561"/>
      <c r="F30" s="561"/>
      <c r="G30" s="561"/>
      <c r="H30" s="561"/>
      <c r="I30" s="562"/>
      <c r="J30" s="189"/>
      <c r="K30" s="189"/>
      <c r="L30" s="189"/>
      <c r="M30" s="189"/>
      <c r="N30" s="189"/>
      <c r="O30" s="189"/>
      <c r="P30" s="189"/>
      <c r="CB30" s="192" t="s">
        <v>116</v>
      </c>
    </row>
    <row r="31" spans="1:81" s="150" customFormat="1" ht="15" x14ac:dyDescent="0.25">
      <c r="A31" s="581" t="s">
        <v>117</v>
      </c>
      <c r="B31" s="582"/>
      <c r="C31" s="582"/>
      <c r="D31" s="582"/>
      <c r="E31" s="582"/>
      <c r="F31" s="582"/>
      <c r="G31" s="582"/>
      <c r="H31" s="582"/>
      <c r="I31" s="583"/>
      <c r="J31" s="182">
        <v>796532.06</v>
      </c>
      <c r="K31" s="183"/>
      <c r="L31" s="183"/>
      <c r="M31" s="183"/>
      <c r="N31" s="183"/>
      <c r="O31" s="183"/>
      <c r="P31" s="183"/>
      <c r="CB31" s="192"/>
      <c r="CC31" s="153" t="s">
        <v>117</v>
      </c>
    </row>
    <row r="32" spans="1:81" s="150" customFormat="1" ht="15" x14ac:dyDescent="0.25">
      <c r="A32" s="581" t="s">
        <v>118</v>
      </c>
      <c r="B32" s="582"/>
      <c r="C32" s="582"/>
      <c r="D32" s="582"/>
      <c r="E32" s="582"/>
      <c r="F32" s="582"/>
      <c r="G32" s="582"/>
      <c r="H32" s="582"/>
      <c r="I32" s="583"/>
      <c r="J32" s="182">
        <v>972760.16</v>
      </c>
      <c r="K32" s="183"/>
      <c r="L32" s="183"/>
      <c r="M32" s="183"/>
      <c r="N32" s="183"/>
      <c r="O32" s="183"/>
      <c r="P32" s="183"/>
      <c r="CB32" s="192"/>
      <c r="CC32" s="153" t="s">
        <v>118</v>
      </c>
    </row>
    <row r="33" spans="1:82" s="150" customFormat="1" ht="15" x14ac:dyDescent="0.25">
      <c r="A33" s="581" t="s">
        <v>119</v>
      </c>
      <c r="B33" s="582"/>
      <c r="C33" s="582"/>
      <c r="D33" s="582"/>
      <c r="E33" s="582"/>
      <c r="F33" s="582"/>
      <c r="G33" s="582"/>
      <c r="H33" s="582"/>
      <c r="I33" s="583"/>
      <c r="J33" s="182">
        <v>127701.52</v>
      </c>
      <c r="K33" s="183"/>
      <c r="L33" s="183"/>
      <c r="M33" s="183"/>
      <c r="N33" s="183"/>
      <c r="O33" s="183"/>
      <c r="P33" s="183"/>
      <c r="CB33" s="192"/>
      <c r="CC33" s="153" t="s">
        <v>119</v>
      </c>
    </row>
    <row r="34" spans="1:82" s="150" customFormat="1" ht="15" x14ac:dyDescent="0.25">
      <c r="A34" s="581" t="s">
        <v>120</v>
      </c>
      <c r="B34" s="582"/>
      <c r="C34" s="582"/>
      <c r="D34" s="582"/>
      <c r="E34" s="582"/>
      <c r="F34" s="582"/>
      <c r="G34" s="582"/>
      <c r="H34" s="582"/>
      <c r="I34" s="583"/>
      <c r="J34" s="182">
        <v>117485.4</v>
      </c>
      <c r="K34" s="183"/>
      <c r="L34" s="183"/>
      <c r="M34" s="183"/>
      <c r="N34" s="183"/>
      <c r="O34" s="183"/>
      <c r="P34" s="183"/>
      <c r="CB34" s="192"/>
      <c r="CC34" s="153" t="s">
        <v>120</v>
      </c>
    </row>
    <row r="35" spans="1:82" s="150" customFormat="1" ht="15" x14ac:dyDescent="0.25">
      <c r="A35" s="581" t="s">
        <v>121</v>
      </c>
      <c r="B35" s="582"/>
      <c r="C35" s="582"/>
      <c r="D35" s="582"/>
      <c r="E35" s="582"/>
      <c r="F35" s="582"/>
      <c r="G35" s="582"/>
      <c r="H35" s="582"/>
      <c r="I35" s="583"/>
      <c r="J35" s="182">
        <v>58742.7</v>
      </c>
      <c r="K35" s="183"/>
      <c r="L35" s="183"/>
      <c r="M35" s="183"/>
      <c r="N35" s="183"/>
      <c r="O35" s="183"/>
      <c r="P35" s="183"/>
      <c r="CB35" s="192"/>
      <c r="CC35" s="153" t="s">
        <v>121</v>
      </c>
    </row>
    <row r="36" spans="1:82" s="150" customFormat="1" ht="15" x14ac:dyDescent="0.25">
      <c r="A36" s="560" t="s">
        <v>122</v>
      </c>
      <c r="B36" s="561"/>
      <c r="C36" s="561"/>
      <c r="D36" s="561"/>
      <c r="E36" s="561"/>
      <c r="F36" s="561"/>
      <c r="G36" s="561"/>
      <c r="H36" s="561"/>
      <c r="I36" s="562"/>
      <c r="J36" s="205">
        <v>972760.16</v>
      </c>
      <c r="K36" s="189"/>
      <c r="L36" s="189"/>
      <c r="M36" s="189"/>
      <c r="N36" s="189"/>
      <c r="O36" s="206">
        <v>0</v>
      </c>
      <c r="P36" s="207">
        <v>212.10764</v>
      </c>
      <c r="CB36" s="192"/>
      <c r="CD36" s="192" t="s">
        <v>122</v>
      </c>
    </row>
    <row r="37" spans="1:82" s="150" customFormat="1" ht="15" x14ac:dyDescent="0.25">
      <c r="A37" s="581" t="s">
        <v>123</v>
      </c>
      <c r="B37" s="582"/>
      <c r="C37" s="582"/>
      <c r="D37" s="582"/>
      <c r="E37" s="582"/>
      <c r="F37" s="582"/>
      <c r="G37" s="582"/>
      <c r="H37" s="582"/>
      <c r="I37" s="583"/>
      <c r="J37" s="183"/>
      <c r="K37" s="183"/>
      <c r="L37" s="183"/>
      <c r="M37" s="183"/>
      <c r="N37" s="183"/>
      <c r="O37" s="183"/>
      <c r="P37" s="183"/>
      <c r="CB37" s="192"/>
      <c r="CC37" s="153" t="s">
        <v>123</v>
      </c>
      <c r="CD37" s="192"/>
    </row>
    <row r="38" spans="1:82" s="150" customFormat="1" ht="15" x14ac:dyDescent="0.25">
      <c r="A38" s="581" t="s">
        <v>124</v>
      </c>
      <c r="B38" s="582"/>
      <c r="C38" s="582"/>
      <c r="D38" s="582"/>
      <c r="E38" s="582"/>
      <c r="F38" s="582"/>
      <c r="G38" s="582"/>
      <c r="H38" s="582"/>
      <c r="I38" s="583"/>
      <c r="J38" s="183"/>
      <c r="K38" s="183"/>
      <c r="L38" s="183"/>
      <c r="M38" s="183"/>
      <c r="N38" s="183"/>
      <c r="O38" s="183"/>
      <c r="P38" s="183"/>
      <c r="CB38" s="192"/>
      <c r="CC38" s="153" t="s">
        <v>124</v>
      </c>
      <c r="CD38" s="192"/>
    </row>
    <row r="39" spans="1:82" s="150" customFormat="1" ht="3" customHeight="1" x14ac:dyDescent="0.25">
      <c r="A39" s="193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4"/>
      <c r="M39" s="194"/>
      <c r="N39" s="194"/>
      <c r="O39" s="195"/>
      <c r="P39" s="195"/>
    </row>
    <row r="40" spans="1:82" s="150" customFormat="1" ht="53.25" customHeight="1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</row>
    <row r="41" spans="1:82" s="150" customFormat="1" ht="15" x14ac:dyDescent="0.25">
      <c r="A41" s="148"/>
      <c r="B41" s="148"/>
      <c r="C41" s="148"/>
      <c r="D41" s="148"/>
      <c r="E41" s="148"/>
      <c r="F41" s="148"/>
      <c r="G41" s="148"/>
      <c r="H41" s="160"/>
      <c r="I41" s="556"/>
      <c r="J41" s="556"/>
      <c r="K41" s="556"/>
      <c r="L41" s="148"/>
      <c r="M41" s="148"/>
      <c r="N41" s="148"/>
      <c r="O41" s="148"/>
      <c r="P41" s="148"/>
    </row>
    <row r="42" spans="1:82" s="150" customFormat="1" ht="15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</row>
    <row r="43" spans="1:82" s="150" customFormat="1" ht="15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</row>
  </sheetData>
  <mergeCells count="41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K24:N24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A32:I32"/>
    <mergeCell ref="G24:G25"/>
    <mergeCell ref="H24:H25"/>
    <mergeCell ref="I24:I25"/>
    <mergeCell ref="J24:J25"/>
    <mergeCell ref="A27:P27"/>
    <mergeCell ref="C28:E28"/>
    <mergeCell ref="C29:E29"/>
    <mergeCell ref="A30:I30"/>
    <mergeCell ref="A31:I31"/>
    <mergeCell ref="I41:K41"/>
    <mergeCell ref="A33:I33"/>
    <mergeCell ref="A34:I34"/>
    <mergeCell ref="A35:I35"/>
    <mergeCell ref="A36:I36"/>
    <mergeCell ref="A37:I37"/>
    <mergeCell ref="A38:I3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DE127-2174-4923-B409-5B500A41C4A8}">
  <sheetPr>
    <pageSetUpPr fitToPage="1"/>
  </sheetPr>
  <dimension ref="A1:CE61"/>
  <sheetViews>
    <sheetView topLeftCell="A31" workbookViewId="0">
      <selection activeCell="I16" sqref="I16"/>
    </sheetView>
  </sheetViews>
  <sheetFormatPr defaultColWidth="9.140625" defaultRowHeight="11.25" customHeight="1" x14ac:dyDescent="0.2"/>
  <cols>
    <col min="1" max="1" width="9" style="196" customWidth="1"/>
    <col min="2" max="2" width="20.140625" style="196" customWidth="1"/>
    <col min="3" max="4" width="10.42578125" style="196" customWidth="1"/>
    <col min="5" max="5" width="13.28515625" style="196" customWidth="1"/>
    <col min="6" max="6" width="8.5703125" style="196" customWidth="1"/>
    <col min="7" max="7" width="9.42578125" style="196" customWidth="1"/>
    <col min="8" max="8" width="10.140625" style="196" customWidth="1"/>
    <col min="9" max="9" width="11.85546875" style="196" customWidth="1"/>
    <col min="10" max="10" width="12.140625" style="196" customWidth="1"/>
    <col min="11" max="14" width="10.7109375" style="196" customWidth="1"/>
    <col min="15" max="16" width="11" style="196" customWidth="1"/>
    <col min="17" max="19" width="8.7109375" style="196" customWidth="1"/>
    <col min="20" max="23" width="50" style="153" hidden="1" customWidth="1"/>
    <col min="24" max="28" width="54.140625" style="153" hidden="1" customWidth="1"/>
    <col min="29" max="60" width="180.28515625" style="197" hidden="1" customWidth="1"/>
    <col min="61" max="65" width="52.140625" style="198" hidden="1" customWidth="1"/>
    <col min="66" max="77" width="130.28515625" style="198" hidden="1" customWidth="1"/>
    <col min="78" max="78" width="180.28515625" style="199" hidden="1" customWidth="1"/>
    <col min="79" max="79" width="34.140625" style="153" hidden="1" customWidth="1"/>
    <col min="80" max="83" width="103.28515625" style="153" hidden="1" customWidth="1"/>
    <col min="84" max="16384" width="9.140625" style="196"/>
  </cols>
  <sheetData>
    <row r="1" spans="1:65" s="150" customFormat="1" ht="15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9"/>
      <c r="K1" s="148"/>
      <c r="L1" s="148"/>
      <c r="M1" s="148"/>
      <c r="N1" s="148"/>
      <c r="O1" s="148"/>
      <c r="P1" s="148"/>
    </row>
    <row r="2" spans="1:65" s="150" customFormat="1" ht="11.25" customHeight="1" x14ac:dyDescent="0.25">
      <c r="A2" s="577" t="s">
        <v>0</v>
      </c>
      <c r="B2" s="577"/>
      <c r="C2" s="577"/>
      <c r="D2" s="151"/>
      <c r="E2" s="148"/>
      <c r="F2" s="148"/>
      <c r="G2" s="148"/>
      <c r="H2" s="151"/>
      <c r="I2" s="148"/>
      <c r="J2" s="148"/>
      <c r="K2" s="151"/>
      <c r="L2" s="148"/>
      <c r="M2" s="577" t="s">
        <v>1</v>
      </c>
      <c r="N2" s="577"/>
      <c r="O2" s="577"/>
      <c r="P2" s="577"/>
    </row>
    <row r="3" spans="1:65" s="150" customFormat="1" ht="11.25" customHeight="1" x14ac:dyDescent="0.25">
      <c r="A3" s="578"/>
      <c r="B3" s="578"/>
      <c r="C3" s="578"/>
      <c r="D3" s="578"/>
      <c r="E3" s="148"/>
      <c r="F3" s="148"/>
      <c r="G3" s="152"/>
      <c r="H3" s="152"/>
      <c r="I3" s="148"/>
      <c r="J3" s="152"/>
      <c r="K3" s="152"/>
      <c r="L3" s="579"/>
      <c r="M3" s="579"/>
      <c r="N3" s="579"/>
      <c r="O3" s="579"/>
      <c r="P3" s="579"/>
    </row>
    <row r="4" spans="1:65" s="150" customFormat="1" ht="15" x14ac:dyDescent="0.25">
      <c r="A4" s="580"/>
      <c r="B4" s="580"/>
      <c r="C4" s="580"/>
      <c r="D4" s="580"/>
      <c r="E4" s="148"/>
      <c r="F4" s="148"/>
      <c r="G4" s="152"/>
      <c r="H4" s="152"/>
      <c r="I4" s="148"/>
      <c r="J4" s="152"/>
      <c r="K4" s="152"/>
      <c r="L4" s="580"/>
      <c r="M4" s="580"/>
      <c r="N4" s="580"/>
      <c r="O4" s="580"/>
      <c r="P4" s="580"/>
      <c r="T4" s="153" t="s">
        <v>2</v>
      </c>
      <c r="U4" s="153" t="s">
        <v>2</v>
      </c>
      <c r="V4" s="153" t="s">
        <v>2</v>
      </c>
      <c r="W4" s="153" t="s">
        <v>2</v>
      </c>
      <c r="X4" s="153" t="s">
        <v>2</v>
      </c>
      <c r="Y4" s="153" t="s">
        <v>2</v>
      </c>
      <c r="Z4" s="153" t="s">
        <v>2</v>
      </c>
      <c r="AA4" s="153" t="s">
        <v>2</v>
      </c>
      <c r="AB4" s="153" t="s">
        <v>2</v>
      </c>
    </row>
    <row r="5" spans="1:65" s="150" customFormat="1" ht="11.25" customHeight="1" x14ac:dyDescent="0.25">
      <c r="A5" s="154"/>
      <c r="B5" s="155"/>
      <c r="C5" s="156"/>
      <c r="D5" s="157"/>
      <c r="E5" s="148"/>
      <c r="F5" s="148"/>
      <c r="G5" s="148"/>
      <c r="H5" s="148"/>
      <c r="I5" s="148"/>
      <c r="J5" s="148"/>
      <c r="K5" s="148"/>
      <c r="L5" s="154"/>
      <c r="M5" s="154"/>
      <c r="N5" s="154"/>
      <c r="O5" s="154"/>
      <c r="P5" s="157"/>
    </row>
    <row r="6" spans="1:65" s="203" customFormat="1" ht="11.25" customHeight="1" x14ac:dyDescent="0.25">
      <c r="A6" s="200" t="s">
        <v>3</v>
      </c>
      <c r="B6" s="201"/>
      <c r="C6" s="201"/>
      <c r="D6" s="201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201"/>
      <c r="P6" s="202" t="s">
        <v>3</v>
      </c>
    </row>
    <row r="7" spans="1:65" s="150" customFormat="1" ht="11.25" customHeight="1" x14ac:dyDescent="0.25">
      <c r="A7" s="148"/>
      <c r="B7" s="148"/>
      <c r="C7" s="148"/>
      <c r="D7" s="148"/>
      <c r="E7" s="148"/>
      <c r="F7" s="148"/>
      <c r="G7" s="148"/>
      <c r="H7" s="148"/>
      <c r="I7" s="148"/>
      <c r="J7" s="149"/>
      <c r="K7" s="148"/>
      <c r="L7" s="148"/>
      <c r="M7" s="148"/>
      <c r="N7" s="148"/>
      <c r="O7" s="148"/>
      <c r="P7" s="148"/>
    </row>
    <row r="8" spans="1:65" s="150" customFormat="1" ht="26.25" x14ac:dyDescent="0.25">
      <c r="A8" s="572" t="s">
        <v>4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2"/>
      <c r="AC8" s="158" t="s">
        <v>4</v>
      </c>
      <c r="AD8" s="158" t="s">
        <v>2</v>
      </c>
      <c r="AE8" s="158" t="s">
        <v>2</v>
      </c>
      <c r="AF8" s="158" t="s">
        <v>2</v>
      </c>
      <c r="AG8" s="158" t="s">
        <v>2</v>
      </c>
      <c r="AH8" s="158" t="s">
        <v>2</v>
      </c>
      <c r="AI8" s="158" t="s">
        <v>2</v>
      </c>
      <c r="AJ8" s="158" t="s">
        <v>2</v>
      </c>
      <c r="AK8" s="158" t="s">
        <v>2</v>
      </c>
      <c r="AL8" s="158" t="s">
        <v>2</v>
      </c>
      <c r="AM8" s="158" t="s">
        <v>2</v>
      </c>
      <c r="AN8" s="158" t="s">
        <v>2</v>
      </c>
      <c r="AO8" s="158" t="s">
        <v>2</v>
      </c>
      <c r="AP8" s="158" t="s">
        <v>2</v>
      </c>
      <c r="AQ8" s="158" t="s">
        <v>2</v>
      </c>
      <c r="AR8" s="158" t="s">
        <v>2</v>
      </c>
    </row>
    <row r="9" spans="1:65" s="150" customFormat="1" ht="15" x14ac:dyDescent="0.25">
      <c r="A9" s="573" t="s">
        <v>5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  <c r="N9" s="573"/>
      <c r="O9" s="573"/>
      <c r="P9" s="573"/>
    </row>
    <row r="10" spans="1:65" s="150" customFormat="1" ht="15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</row>
    <row r="11" spans="1:65" s="150" customFormat="1" ht="28.5" customHeight="1" x14ac:dyDescent="0.25">
      <c r="A11" s="574" t="s">
        <v>125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</row>
    <row r="12" spans="1:65" s="150" customFormat="1" ht="21" customHeight="1" x14ac:dyDescent="0.25">
      <c r="A12" s="575" t="s">
        <v>7</v>
      </c>
      <c r="B12" s="575"/>
      <c r="C12" s="575"/>
      <c r="D12" s="575"/>
      <c r="E12" s="575"/>
      <c r="F12" s="575"/>
      <c r="G12" s="575"/>
      <c r="H12" s="575"/>
      <c r="I12" s="575"/>
      <c r="J12" s="575"/>
      <c r="K12" s="575"/>
      <c r="L12" s="575"/>
      <c r="M12" s="575"/>
      <c r="N12" s="575"/>
      <c r="O12" s="575"/>
      <c r="P12" s="575"/>
    </row>
    <row r="13" spans="1:65" s="150" customFormat="1" ht="26.25" x14ac:dyDescent="0.25">
      <c r="A13" s="576" t="s">
        <v>1136</v>
      </c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6"/>
      <c r="N13" s="576"/>
      <c r="O13" s="576"/>
      <c r="P13" s="576"/>
      <c r="AS13" s="158" t="s">
        <v>126</v>
      </c>
      <c r="AT13" s="158" t="s">
        <v>2</v>
      </c>
      <c r="AU13" s="158" t="s">
        <v>2</v>
      </c>
      <c r="AV13" s="158" t="s">
        <v>2</v>
      </c>
      <c r="AW13" s="158" t="s">
        <v>2</v>
      </c>
      <c r="AX13" s="158" t="s">
        <v>2</v>
      </c>
      <c r="AY13" s="158" t="s">
        <v>2</v>
      </c>
      <c r="AZ13" s="158" t="s">
        <v>2</v>
      </c>
      <c r="BA13" s="158" t="s">
        <v>2</v>
      </c>
      <c r="BB13" s="158" t="s">
        <v>2</v>
      </c>
      <c r="BC13" s="158" t="s">
        <v>2</v>
      </c>
      <c r="BD13" s="158" t="s">
        <v>2</v>
      </c>
      <c r="BE13" s="158" t="s">
        <v>2</v>
      </c>
      <c r="BF13" s="158" t="s">
        <v>2</v>
      </c>
      <c r="BG13" s="158" t="s">
        <v>2</v>
      </c>
      <c r="BH13" s="158" t="s">
        <v>2</v>
      </c>
    </row>
    <row r="14" spans="1:65" s="150" customFormat="1" ht="15.75" customHeight="1" x14ac:dyDescent="0.25">
      <c r="A14" s="575" t="s">
        <v>9</v>
      </c>
      <c r="B14" s="575"/>
      <c r="C14" s="575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</row>
    <row r="15" spans="1:65" s="150" customFormat="1" ht="15" x14ac:dyDescent="0.25">
      <c r="A15" s="148"/>
      <c r="B15" s="160" t="s">
        <v>10</v>
      </c>
      <c r="C15" s="568" t="s">
        <v>127</v>
      </c>
      <c r="D15" s="568"/>
      <c r="E15" s="568"/>
      <c r="F15" s="568"/>
      <c r="G15" s="568"/>
      <c r="H15" s="161"/>
      <c r="I15" s="161"/>
      <c r="J15" s="161"/>
      <c r="K15" s="161"/>
      <c r="L15" s="161"/>
      <c r="M15" s="161"/>
      <c r="N15" s="161"/>
      <c r="O15" s="148"/>
      <c r="P15" s="148"/>
      <c r="BI15" s="162" t="s">
        <v>127</v>
      </c>
      <c r="BJ15" s="162" t="s">
        <v>2</v>
      </c>
      <c r="BK15" s="162" t="s">
        <v>2</v>
      </c>
      <c r="BL15" s="162" t="s">
        <v>2</v>
      </c>
      <c r="BM15" s="162" t="s">
        <v>2</v>
      </c>
    </row>
    <row r="16" spans="1:65" s="150" customFormat="1" ht="12.75" customHeight="1" x14ac:dyDescent="0.25">
      <c r="B16" s="163" t="s">
        <v>12</v>
      </c>
      <c r="C16" s="163"/>
      <c r="D16" s="164"/>
      <c r="E16" s="138">
        <v>5327.8280000000004</v>
      </c>
      <c r="F16" s="166" t="s">
        <v>13</v>
      </c>
      <c r="H16" s="163"/>
      <c r="I16" s="163"/>
      <c r="J16" s="163"/>
      <c r="K16" s="163"/>
      <c r="L16" s="163"/>
      <c r="M16" s="167"/>
      <c r="N16" s="163"/>
    </row>
    <row r="17" spans="1:80" s="150" customFormat="1" ht="12.75" customHeight="1" x14ac:dyDescent="0.25">
      <c r="B17" s="163" t="s">
        <v>14</v>
      </c>
      <c r="D17" s="164"/>
      <c r="E17" s="165">
        <v>5327.8280000000004</v>
      </c>
      <c r="F17" s="166" t="s">
        <v>13</v>
      </c>
      <c r="H17" s="163"/>
      <c r="I17" s="163"/>
      <c r="J17" s="163"/>
      <c r="K17" s="163"/>
      <c r="L17" s="163"/>
      <c r="M17" s="167"/>
      <c r="N17" s="163"/>
    </row>
    <row r="18" spans="1:80" s="150" customFormat="1" ht="12.75" customHeight="1" x14ac:dyDescent="0.25">
      <c r="B18" s="163" t="s">
        <v>15</v>
      </c>
      <c r="C18" s="163"/>
      <c r="D18" s="164"/>
      <c r="E18" s="165">
        <v>1822.4549999999999</v>
      </c>
      <c r="F18" s="166" t="s">
        <v>13</v>
      </c>
      <c r="H18" s="163"/>
      <c r="J18" s="163"/>
      <c r="K18" s="163"/>
      <c r="L18" s="163"/>
      <c r="M18" s="149"/>
      <c r="N18" s="168"/>
    </row>
    <row r="19" spans="1:80" s="150" customFormat="1" ht="12.75" customHeight="1" x14ac:dyDescent="0.25">
      <c r="B19" s="163" t="s">
        <v>16</v>
      </c>
      <c r="C19" s="163"/>
      <c r="D19" s="155"/>
      <c r="E19" s="169">
        <v>4533</v>
      </c>
      <c r="F19" s="166" t="s">
        <v>17</v>
      </c>
      <c r="H19" s="163"/>
      <c r="J19" s="163"/>
      <c r="K19" s="163"/>
      <c r="L19" s="163"/>
      <c r="M19" s="170"/>
      <c r="N19" s="166"/>
    </row>
    <row r="20" spans="1:80" s="150" customFormat="1" ht="12.75" customHeight="1" x14ac:dyDescent="0.25">
      <c r="B20" s="163" t="s">
        <v>18</v>
      </c>
      <c r="C20" s="163"/>
      <c r="D20" s="155"/>
      <c r="E20" s="169">
        <v>34.5</v>
      </c>
      <c r="F20" s="166" t="s">
        <v>17</v>
      </c>
      <c r="H20" s="163"/>
      <c r="J20" s="163"/>
      <c r="K20" s="163"/>
      <c r="L20" s="163"/>
      <c r="M20" s="170"/>
      <c r="N20" s="166"/>
    </row>
    <row r="21" spans="1:80" s="150" customFormat="1" ht="15" x14ac:dyDescent="0.25">
      <c r="A21" s="148"/>
      <c r="B21" s="160" t="s">
        <v>19</v>
      </c>
      <c r="C21" s="160"/>
      <c r="D21" s="148"/>
      <c r="E21" s="569" t="s">
        <v>20</v>
      </c>
      <c r="F21" s="569"/>
      <c r="G21" s="569"/>
      <c r="H21" s="569"/>
      <c r="I21" s="569"/>
      <c r="J21" s="569"/>
      <c r="K21" s="569"/>
      <c r="L21" s="569"/>
      <c r="M21" s="569"/>
      <c r="N21" s="569"/>
      <c r="O21" s="569"/>
      <c r="P21" s="569"/>
      <c r="BN21" s="162" t="s">
        <v>20</v>
      </c>
      <c r="BO21" s="162" t="s">
        <v>2</v>
      </c>
      <c r="BP21" s="162" t="s">
        <v>2</v>
      </c>
      <c r="BQ21" s="162" t="s">
        <v>2</v>
      </c>
      <c r="BR21" s="162" t="s">
        <v>2</v>
      </c>
      <c r="BS21" s="162" t="s">
        <v>2</v>
      </c>
      <c r="BT21" s="162" t="s">
        <v>2</v>
      </c>
      <c r="BU21" s="162" t="s">
        <v>2</v>
      </c>
      <c r="BV21" s="162" t="s">
        <v>2</v>
      </c>
      <c r="BW21" s="162" t="s">
        <v>2</v>
      </c>
      <c r="BX21" s="162" t="s">
        <v>2</v>
      </c>
      <c r="BY21" s="162" t="s">
        <v>2</v>
      </c>
    </row>
    <row r="22" spans="1:80" s="150" customFormat="1" ht="12.75" customHeight="1" x14ac:dyDescent="0.25">
      <c r="A22" s="160"/>
      <c r="B22" s="160"/>
      <c r="C22" s="148"/>
      <c r="D22" s="160"/>
      <c r="E22" s="171"/>
      <c r="F22" s="172"/>
      <c r="G22" s="173"/>
      <c r="H22" s="173"/>
      <c r="I22" s="160"/>
      <c r="J22" s="160"/>
      <c r="K22" s="160"/>
      <c r="L22" s="174"/>
      <c r="M22" s="160"/>
      <c r="N22" s="148"/>
      <c r="O22" s="148"/>
      <c r="P22" s="148"/>
    </row>
    <row r="23" spans="1:80" s="150" customFormat="1" ht="36" customHeight="1" x14ac:dyDescent="0.25">
      <c r="A23" s="566" t="s">
        <v>21</v>
      </c>
      <c r="B23" s="566" t="s">
        <v>22</v>
      </c>
      <c r="C23" s="566" t="s">
        <v>23</v>
      </c>
      <c r="D23" s="566"/>
      <c r="E23" s="566"/>
      <c r="F23" s="566" t="s">
        <v>24</v>
      </c>
      <c r="G23" s="570" t="s">
        <v>25</v>
      </c>
      <c r="H23" s="571"/>
      <c r="I23" s="566" t="s">
        <v>26</v>
      </c>
      <c r="J23" s="566"/>
      <c r="K23" s="566"/>
      <c r="L23" s="566"/>
      <c r="M23" s="566"/>
      <c r="N23" s="566"/>
      <c r="O23" s="566" t="s">
        <v>27</v>
      </c>
      <c r="P23" s="566" t="s">
        <v>28</v>
      </c>
    </row>
    <row r="24" spans="1:80" s="150" customFormat="1" ht="36.75" customHeight="1" x14ac:dyDescent="0.25">
      <c r="A24" s="566"/>
      <c r="B24" s="566"/>
      <c r="C24" s="566"/>
      <c r="D24" s="566"/>
      <c r="E24" s="566"/>
      <c r="F24" s="566"/>
      <c r="G24" s="564" t="s">
        <v>29</v>
      </c>
      <c r="H24" s="564" t="s">
        <v>30</v>
      </c>
      <c r="I24" s="566" t="s">
        <v>29</v>
      </c>
      <c r="J24" s="566" t="s">
        <v>31</v>
      </c>
      <c r="K24" s="567" t="s">
        <v>32</v>
      </c>
      <c r="L24" s="567"/>
      <c r="M24" s="567"/>
      <c r="N24" s="567"/>
      <c r="O24" s="566"/>
      <c r="P24" s="566"/>
    </row>
    <row r="25" spans="1:80" s="150" customFormat="1" ht="15" x14ac:dyDescent="0.25">
      <c r="A25" s="566"/>
      <c r="B25" s="566"/>
      <c r="C25" s="566"/>
      <c r="D25" s="566"/>
      <c r="E25" s="566"/>
      <c r="F25" s="566"/>
      <c r="G25" s="565"/>
      <c r="H25" s="565"/>
      <c r="I25" s="566"/>
      <c r="J25" s="566"/>
      <c r="K25" s="176" t="s">
        <v>33</v>
      </c>
      <c r="L25" s="176" t="s">
        <v>34</v>
      </c>
      <c r="M25" s="176" t="s">
        <v>35</v>
      </c>
      <c r="N25" s="176" t="s">
        <v>36</v>
      </c>
      <c r="O25" s="566"/>
      <c r="P25" s="566"/>
    </row>
    <row r="26" spans="1:80" s="150" customFormat="1" ht="15" x14ac:dyDescent="0.25">
      <c r="A26" s="175">
        <v>1</v>
      </c>
      <c r="B26" s="175">
        <v>2</v>
      </c>
      <c r="C26" s="567">
        <v>3</v>
      </c>
      <c r="D26" s="567"/>
      <c r="E26" s="567"/>
      <c r="F26" s="175">
        <v>4</v>
      </c>
      <c r="G26" s="175">
        <v>5</v>
      </c>
      <c r="H26" s="175">
        <v>6</v>
      </c>
      <c r="I26" s="175">
        <v>7</v>
      </c>
      <c r="J26" s="175">
        <v>8</v>
      </c>
      <c r="K26" s="175">
        <v>9</v>
      </c>
      <c r="L26" s="175">
        <v>10</v>
      </c>
      <c r="M26" s="175">
        <v>11</v>
      </c>
      <c r="N26" s="175">
        <v>12</v>
      </c>
      <c r="O26" s="175">
        <v>13</v>
      </c>
      <c r="P26" s="175">
        <v>14</v>
      </c>
    </row>
    <row r="27" spans="1:80" s="150" customFormat="1" ht="15" x14ac:dyDescent="0.25">
      <c r="A27" s="563" t="s">
        <v>128</v>
      </c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3"/>
      <c r="O27" s="563"/>
      <c r="P27" s="563"/>
      <c r="BZ27" s="177" t="s">
        <v>128</v>
      </c>
    </row>
    <row r="28" spans="1:80" s="150" customFormat="1" ht="22.5" x14ac:dyDescent="0.25">
      <c r="A28" s="178" t="s">
        <v>38</v>
      </c>
      <c r="B28" s="179" t="s">
        <v>112</v>
      </c>
      <c r="C28" s="557" t="s">
        <v>129</v>
      </c>
      <c r="D28" s="558"/>
      <c r="E28" s="559"/>
      <c r="F28" s="178" t="s">
        <v>114</v>
      </c>
      <c r="G28" s="180"/>
      <c r="H28" s="204">
        <v>59.889000000000003</v>
      </c>
      <c r="I28" s="182">
        <v>536.04999999999995</v>
      </c>
      <c r="J28" s="182">
        <v>38233.4</v>
      </c>
      <c r="K28" s="183"/>
      <c r="L28" s="182">
        <v>32103.75</v>
      </c>
      <c r="M28" s="182">
        <v>6129.65</v>
      </c>
      <c r="N28" s="183"/>
      <c r="O28" s="185">
        <v>0</v>
      </c>
      <c r="P28" s="184">
        <v>10.18</v>
      </c>
      <c r="BZ28" s="177"/>
      <c r="CA28" s="153" t="s">
        <v>129</v>
      </c>
    </row>
    <row r="29" spans="1:80" s="150" customFormat="1" ht="22.5" x14ac:dyDescent="0.25">
      <c r="A29" s="178" t="s">
        <v>42</v>
      </c>
      <c r="B29" s="179" t="s">
        <v>112</v>
      </c>
      <c r="C29" s="557" t="s">
        <v>129</v>
      </c>
      <c r="D29" s="558"/>
      <c r="E29" s="559"/>
      <c r="F29" s="178" t="s">
        <v>114</v>
      </c>
      <c r="G29" s="180"/>
      <c r="H29" s="204">
        <v>59.889000000000003</v>
      </c>
      <c r="I29" s="182">
        <v>536.04999999999995</v>
      </c>
      <c r="J29" s="182">
        <v>38233.4</v>
      </c>
      <c r="K29" s="183"/>
      <c r="L29" s="182">
        <v>32103.75</v>
      </c>
      <c r="M29" s="182">
        <v>6129.65</v>
      </c>
      <c r="N29" s="183"/>
      <c r="O29" s="185">
        <v>0</v>
      </c>
      <c r="P29" s="184">
        <v>10.18</v>
      </c>
      <c r="BZ29" s="177"/>
      <c r="CA29" s="153" t="s">
        <v>129</v>
      </c>
    </row>
    <row r="30" spans="1:80" s="150" customFormat="1" ht="15" x14ac:dyDescent="0.25">
      <c r="A30" s="560" t="s">
        <v>130</v>
      </c>
      <c r="B30" s="561"/>
      <c r="C30" s="561"/>
      <c r="D30" s="561"/>
      <c r="E30" s="561"/>
      <c r="F30" s="561"/>
      <c r="G30" s="561"/>
      <c r="H30" s="561"/>
      <c r="I30" s="562"/>
      <c r="J30" s="189"/>
      <c r="K30" s="189"/>
      <c r="L30" s="189"/>
      <c r="M30" s="189"/>
      <c r="N30" s="189"/>
      <c r="O30" s="206">
        <v>0</v>
      </c>
      <c r="P30" s="207">
        <v>20.362259999999999</v>
      </c>
      <c r="BZ30" s="177"/>
      <c r="CB30" s="192" t="s">
        <v>130</v>
      </c>
    </row>
    <row r="31" spans="1:80" s="150" customFormat="1" ht="15" x14ac:dyDescent="0.25">
      <c r="A31" s="563" t="s">
        <v>131</v>
      </c>
      <c r="B31" s="563"/>
      <c r="C31" s="563"/>
      <c r="D31" s="563"/>
      <c r="E31" s="563"/>
      <c r="F31" s="563"/>
      <c r="G31" s="563"/>
      <c r="H31" s="563"/>
      <c r="I31" s="563"/>
      <c r="J31" s="563"/>
      <c r="K31" s="563"/>
      <c r="L31" s="563"/>
      <c r="M31" s="563"/>
      <c r="N31" s="563"/>
      <c r="O31" s="563"/>
      <c r="P31" s="563"/>
      <c r="BZ31" s="177" t="s">
        <v>131</v>
      </c>
      <c r="CB31" s="192"/>
    </row>
    <row r="32" spans="1:80" s="150" customFormat="1" ht="22.5" x14ac:dyDescent="0.25">
      <c r="A32" s="178" t="s">
        <v>45</v>
      </c>
      <c r="B32" s="179" t="s">
        <v>132</v>
      </c>
      <c r="C32" s="557" t="s">
        <v>133</v>
      </c>
      <c r="D32" s="558"/>
      <c r="E32" s="559"/>
      <c r="F32" s="178" t="s">
        <v>114</v>
      </c>
      <c r="G32" s="180"/>
      <c r="H32" s="204">
        <v>59.889000000000003</v>
      </c>
      <c r="I32" s="182">
        <v>8792.48</v>
      </c>
      <c r="J32" s="182">
        <v>526573</v>
      </c>
      <c r="K32" s="182">
        <v>526573</v>
      </c>
      <c r="L32" s="183"/>
      <c r="M32" s="183"/>
      <c r="N32" s="183"/>
      <c r="O32" s="184">
        <v>1322.95</v>
      </c>
      <c r="P32" s="185">
        <v>0</v>
      </c>
      <c r="BZ32" s="177"/>
      <c r="CA32" s="153" t="s">
        <v>133</v>
      </c>
      <c r="CB32" s="192"/>
    </row>
    <row r="33" spans="1:82" s="150" customFormat="1" ht="15" x14ac:dyDescent="0.25">
      <c r="A33" s="178" t="s">
        <v>48</v>
      </c>
      <c r="B33" s="179" t="s">
        <v>134</v>
      </c>
      <c r="C33" s="557" t="s">
        <v>135</v>
      </c>
      <c r="D33" s="558"/>
      <c r="E33" s="559"/>
      <c r="F33" s="178" t="s">
        <v>136</v>
      </c>
      <c r="G33" s="180"/>
      <c r="H33" s="181">
        <v>598.89</v>
      </c>
      <c r="I33" s="182">
        <v>2133.44</v>
      </c>
      <c r="J33" s="182">
        <v>1277696.3600000001</v>
      </c>
      <c r="K33" s="182">
        <v>1277696.3600000001</v>
      </c>
      <c r="L33" s="183"/>
      <c r="M33" s="183"/>
      <c r="N33" s="183"/>
      <c r="O33" s="184">
        <v>3210.05</v>
      </c>
      <c r="P33" s="185">
        <v>0</v>
      </c>
      <c r="BZ33" s="177"/>
      <c r="CA33" s="153" t="s">
        <v>135</v>
      </c>
      <c r="CB33" s="192"/>
    </row>
    <row r="34" spans="1:82" s="150" customFormat="1" ht="15" x14ac:dyDescent="0.25">
      <c r="A34" s="178" t="s">
        <v>51</v>
      </c>
      <c r="B34" s="179" t="s">
        <v>137</v>
      </c>
      <c r="C34" s="557" t="s">
        <v>138</v>
      </c>
      <c r="D34" s="558"/>
      <c r="E34" s="559"/>
      <c r="F34" s="178" t="s">
        <v>139</v>
      </c>
      <c r="G34" s="180"/>
      <c r="H34" s="181">
        <v>2246.25</v>
      </c>
      <c r="I34" s="182">
        <v>73.81</v>
      </c>
      <c r="J34" s="182">
        <v>165795.71</v>
      </c>
      <c r="K34" s="183"/>
      <c r="L34" s="183"/>
      <c r="M34" s="183"/>
      <c r="N34" s="182">
        <v>165795.71</v>
      </c>
      <c r="O34" s="185">
        <v>0</v>
      </c>
      <c r="P34" s="185">
        <v>0</v>
      </c>
      <c r="BZ34" s="177"/>
      <c r="CA34" s="153" t="s">
        <v>138</v>
      </c>
      <c r="CB34" s="192"/>
    </row>
    <row r="35" spans="1:82" s="150" customFormat="1" ht="15" x14ac:dyDescent="0.25">
      <c r="A35" s="178" t="s">
        <v>54</v>
      </c>
      <c r="B35" s="179" t="s">
        <v>140</v>
      </c>
      <c r="C35" s="557" t="s">
        <v>141</v>
      </c>
      <c r="D35" s="558"/>
      <c r="E35" s="559"/>
      <c r="F35" s="178" t="s">
        <v>106</v>
      </c>
      <c r="G35" s="180"/>
      <c r="H35" s="188">
        <v>5.9889000000000001</v>
      </c>
      <c r="I35" s="182">
        <v>435.63</v>
      </c>
      <c r="J35" s="182">
        <v>3951.02</v>
      </c>
      <c r="K35" s="183"/>
      <c r="L35" s="182">
        <v>2608.91</v>
      </c>
      <c r="M35" s="182">
        <v>1342.11</v>
      </c>
      <c r="N35" s="183"/>
      <c r="O35" s="185">
        <v>0</v>
      </c>
      <c r="P35" s="184">
        <v>2.99</v>
      </c>
      <c r="BZ35" s="177"/>
      <c r="CA35" s="153" t="s">
        <v>141</v>
      </c>
      <c r="CB35" s="192"/>
    </row>
    <row r="36" spans="1:82" s="150" customFormat="1" ht="15" x14ac:dyDescent="0.25">
      <c r="A36" s="178" t="s">
        <v>57</v>
      </c>
      <c r="B36" s="179" t="s">
        <v>142</v>
      </c>
      <c r="C36" s="557" t="s">
        <v>143</v>
      </c>
      <c r="D36" s="558"/>
      <c r="E36" s="559"/>
      <c r="F36" s="178" t="s">
        <v>139</v>
      </c>
      <c r="G36" s="180"/>
      <c r="H36" s="181">
        <v>109.02</v>
      </c>
      <c r="I36" s="182">
        <v>348.06</v>
      </c>
      <c r="J36" s="182">
        <v>37945.5</v>
      </c>
      <c r="K36" s="183"/>
      <c r="L36" s="183"/>
      <c r="M36" s="183"/>
      <c r="N36" s="182">
        <v>37945.5</v>
      </c>
      <c r="O36" s="185">
        <v>0</v>
      </c>
      <c r="P36" s="185">
        <v>0</v>
      </c>
      <c r="BZ36" s="177"/>
      <c r="CA36" s="153" t="s">
        <v>143</v>
      </c>
      <c r="CB36" s="192"/>
    </row>
    <row r="37" spans="1:82" s="150" customFormat="1" ht="15" x14ac:dyDescent="0.25">
      <c r="A37" s="178" t="s">
        <v>61</v>
      </c>
      <c r="B37" s="179" t="s">
        <v>144</v>
      </c>
      <c r="C37" s="557" t="s">
        <v>145</v>
      </c>
      <c r="D37" s="558"/>
      <c r="E37" s="559"/>
      <c r="F37" s="178" t="s">
        <v>139</v>
      </c>
      <c r="G37" s="180"/>
      <c r="H37" s="181">
        <v>35.94</v>
      </c>
      <c r="I37" s="182">
        <v>273.60000000000002</v>
      </c>
      <c r="J37" s="182">
        <v>9833.18</v>
      </c>
      <c r="K37" s="183"/>
      <c r="L37" s="183"/>
      <c r="M37" s="183"/>
      <c r="N37" s="182">
        <v>9833.18</v>
      </c>
      <c r="O37" s="185">
        <v>0</v>
      </c>
      <c r="P37" s="185">
        <v>0</v>
      </c>
      <c r="BZ37" s="177"/>
      <c r="CA37" s="153" t="s">
        <v>145</v>
      </c>
      <c r="CB37" s="192"/>
    </row>
    <row r="38" spans="1:82" s="150" customFormat="1" ht="15" x14ac:dyDescent="0.25">
      <c r="A38" s="178" t="s">
        <v>64</v>
      </c>
      <c r="B38" s="179" t="s">
        <v>146</v>
      </c>
      <c r="C38" s="557" t="s">
        <v>147</v>
      </c>
      <c r="D38" s="558"/>
      <c r="E38" s="559"/>
      <c r="F38" s="178" t="s">
        <v>139</v>
      </c>
      <c r="G38" s="180"/>
      <c r="H38" s="181">
        <v>8.39</v>
      </c>
      <c r="I38" s="182">
        <v>832.05</v>
      </c>
      <c r="J38" s="182">
        <v>6980.9</v>
      </c>
      <c r="K38" s="183"/>
      <c r="L38" s="183"/>
      <c r="M38" s="183"/>
      <c r="N38" s="182">
        <v>6980.9</v>
      </c>
      <c r="O38" s="185">
        <v>0</v>
      </c>
      <c r="P38" s="185">
        <v>0</v>
      </c>
      <c r="BZ38" s="177"/>
      <c r="CA38" s="153" t="s">
        <v>147</v>
      </c>
      <c r="CB38" s="192"/>
    </row>
    <row r="39" spans="1:82" s="150" customFormat="1" ht="15" x14ac:dyDescent="0.25">
      <c r="A39" s="178" t="s">
        <v>67</v>
      </c>
      <c r="B39" s="179" t="s">
        <v>148</v>
      </c>
      <c r="C39" s="557" t="s">
        <v>149</v>
      </c>
      <c r="D39" s="558"/>
      <c r="E39" s="559"/>
      <c r="F39" s="178" t="s">
        <v>139</v>
      </c>
      <c r="G39" s="180"/>
      <c r="H39" s="181">
        <v>79.069999999999993</v>
      </c>
      <c r="I39" s="182">
        <v>236.37</v>
      </c>
      <c r="J39" s="182">
        <v>18689.78</v>
      </c>
      <c r="K39" s="183"/>
      <c r="L39" s="183"/>
      <c r="M39" s="183"/>
      <c r="N39" s="182">
        <v>18689.78</v>
      </c>
      <c r="O39" s="185">
        <v>0</v>
      </c>
      <c r="P39" s="185">
        <v>0</v>
      </c>
      <c r="BZ39" s="177"/>
      <c r="CA39" s="153" t="s">
        <v>149</v>
      </c>
      <c r="CB39" s="192"/>
    </row>
    <row r="40" spans="1:82" s="150" customFormat="1" ht="15" x14ac:dyDescent="0.25">
      <c r="A40" s="178" t="s">
        <v>70</v>
      </c>
      <c r="B40" s="179" t="s">
        <v>150</v>
      </c>
      <c r="C40" s="557" t="s">
        <v>151</v>
      </c>
      <c r="D40" s="558"/>
      <c r="E40" s="559"/>
      <c r="F40" s="178" t="s">
        <v>139</v>
      </c>
      <c r="G40" s="180"/>
      <c r="H40" s="181">
        <v>21.56</v>
      </c>
      <c r="I40" s="182">
        <v>223.96</v>
      </c>
      <c r="J40" s="182">
        <v>4828.58</v>
      </c>
      <c r="K40" s="183"/>
      <c r="L40" s="183"/>
      <c r="M40" s="183"/>
      <c r="N40" s="182">
        <v>4828.58</v>
      </c>
      <c r="O40" s="185">
        <v>0</v>
      </c>
      <c r="P40" s="185">
        <v>0</v>
      </c>
      <c r="BZ40" s="177"/>
      <c r="CA40" s="153" t="s">
        <v>151</v>
      </c>
      <c r="CB40" s="192"/>
    </row>
    <row r="41" spans="1:82" s="150" customFormat="1" ht="15" x14ac:dyDescent="0.25">
      <c r="A41" s="178" t="s">
        <v>73</v>
      </c>
      <c r="B41" s="179" t="s">
        <v>152</v>
      </c>
      <c r="C41" s="557" t="s">
        <v>153</v>
      </c>
      <c r="D41" s="558"/>
      <c r="E41" s="559"/>
      <c r="F41" s="178" t="s">
        <v>106</v>
      </c>
      <c r="G41" s="180"/>
      <c r="H41" s="188">
        <v>5.9889000000000001</v>
      </c>
      <c r="I41" s="182">
        <v>371.99</v>
      </c>
      <c r="J41" s="182">
        <v>3848.79</v>
      </c>
      <c r="K41" s="183"/>
      <c r="L41" s="182">
        <v>2227.83</v>
      </c>
      <c r="M41" s="182">
        <v>1620.96</v>
      </c>
      <c r="N41" s="183"/>
      <c r="O41" s="185">
        <v>0</v>
      </c>
      <c r="P41" s="184">
        <v>4.07</v>
      </c>
      <c r="BZ41" s="177"/>
      <c r="CA41" s="153" t="s">
        <v>153</v>
      </c>
      <c r="CB41" s="192"/>
    </row>
    <row r="42" spans="1:82" s="150" customFormat="1" ht="15" x14ac:dyDescent="0.25">
      <c r="A42" s="178" t="s">
        <v>76</v>
      </c>
      <c r="B42" s="179" t="s">
        <v>140</v>
      </c>
      <c r="C42" s="557" t="s">
        <v>141</v>
      </c>
      <c r="D42" s="558"/>
      <c r="E42" s="559"/>
      <c r="F42" s="178" t="s">
        <v>106</v>
      </c>
      <c r="G42" s="180"/>
      <c r="H42" s="188">
        <v>5.9889000000000001</v>
      </c>
      <c r="I42" s="182">
        <v>435.63</v>
      </c>
      <c r="J42" s="182">
        <v>3951.02</v>
      </c>
      <c r="K42" s="183"/>
      <c r="L42" s="182">
        <v>2608.91</v>
      </c>
      <c r="M42" s="182">
        <v>1342.11</v>
      </c>
      <c r="N42" s="183"/>
      <c r="O42" s="185">
        <v>0</v>
      </c>
      <c r="P42" s="184">
        <v>2.99</v>
      </c>
      <c r="BZ42" s="177"/>
      <c r="CA42" s="153" t="s">
        <v>141</v>
      </c>
      <c r="CB42" s="192"/>
    </row>
    <row r="43" spans="1:82" s="150" customFormat="1" ht="15" x14ac:dyDescent="0.25">
      <c r="A43" s="178" t="s">
        <v>79</v>
      </c>
      <c r="B43" s="179" t="s">
        <v>154</v>
      </c>
      <c r="C43" s="557" t="s">
        <v>155</v>
      </c>
      <c r="D43" s="558"/>
      <c r="E43" s="559"/>
      <c r="F43" s="178" t="s">
        <v>139</v>
      </c>
      <c r="G43" s="180"/>
      <c r="H43" s="181">
        <v>13.48</v>
      </c>
      <c r="I43" s="182">
        <v>22.92</v>
      </c>
      <c r="J43" s="184">
        <v>308.95999999999998</v>
      </c>
      <c r="K43" s="183"/>
      <c r="L43" s="183"/>
      <c r="M43" s="183"/>
      <c r="N43" s="184">
        <v>308.95999999999998</v>
      </c>
      <c r="O43" s="185">
        <v>0</v>
      </c>
      <c r="P43" s="185">
        <v>0</v>
      </c>
      <c r="BZ43" s="177"/>
      <c r="CA43" s="153" t="s">
        <v>155</v>
      </c>
      <c r="CB43" s="192"/>
    </row>
    <row r="44" spans="1:82" s="150" customFormat="1" ht="15" x14ac:dyDescent="0.25">
      <c r="A44" s="178" t="s">
        <v>82</v>
      </c>
      <c r="B44" s="179" t="s">
        <v>156</v>
      </c>
      <c r="C44" s="557" t="s">
        <v>157</v>
      </c>
      <c r="D44" s="558"/>
      <c r="E44" s="559"/>
      <c r="F44" s="178" t="s">
        <v>139</v>
      </c>
      <c r="G44" s="180"/>
      <c r="H44" s="181">
        <v>13.48</v>
      </c>
      <c r="I44" s="182">
        <v>174.32</v>
      </c>
      <c r="J44" s="182">
        <v>2349.83</v>
      </c>
      <c r="K44" s="183"/>
      <c r="L44" s="183"/>
      <c r="M44" s="183"/>
      <c r="N44" s="182">
        <v>2349.83</v>
      </c>
      <c r="O44" s="185">
        <v>0</v>
      </c>
      <c r="P44" s="185">
        <v>0</v>
      </c>
      <c r="BZ44" s="177"/>
      <c r="CA44" s="153" t="s">
        <v>157</v>
      </c>
      <c r="CB44" s="192"/>
    </row>
    <row r="45" spans="1:82" s="150" customFormat="1" ht="15" x14ac:dyDescent="0.25">
      <c r="A45" s="178" t="s">
        <v>85</v>
      </c>
      <c r="B45" s="179" t="s">
        <v>152</v>
      </c>
      <c r="C45" s="557" t="s">
        <v>153</v>
      </c>
      <c r="D45" s="558"/>
      <c r="E45" s="559"/>
      <c r="F45" s="178" t="s">
        <v>106</v>
      </c>
      <c r="G45" s="180"/>
      <c r="H45" s="188">
        <v>5.9889000000000001</v>
      </c>
      <c r="I45" s="182">
        <v>371.99</v>
      </c>
      <c r="J45" s="182">
        <v>3848.79</v>
      </c>
      <c r="K45" s="183"/>
      <c r="L45" s="182">
        <v>2227.83</v>
      </c>
      <c r="M45" s="182">
        <v>1620.96</v>
      </c>
      <c r="N45" s="183"/>
      <c r="O45" s="185">
        <v>0</v>
      </c>
      <c r="P45" s="184">
        <v>4.07</v>
      </c>
      <c r="BZ45" s="177"/>
      <c r="CA45" s="153" t="s">
        <v>153</v>
      </c>
      <c r="CB45" s="192"/>
    </row>
    <row r="46" spans="1:82" s="150" customFormat="1" ht="15" x14ac:dyDescent="0.25">
      <c r="A46" s="560" t="s">
        <v>158</v>
      </c>
      <c r="B46" s="561"/>
      <c r="C46" s="561"/>
      <c r="D46" s="561"/>
      <c r="E46" s="561"/>
      <c r="F46" s="561"/>
      <c r="G46" s="561"/>
      <c r="H46" s="561"/>
      <c r="I46" s="562"/>
      <c r="J46" s="189"/>
      <c r="K46" s="189"/>
      <c r="L46" s="189"/>
      <c r="M46" s="189"/>
      <c r="N46" s="189"/>
      <c r="O46" s="207">
        <v>4532.9984100000001</v>
      </c>
      <c r="P46" s="191">
        <v>14.133804</v>
      </c>
      <c r="BZ46" s="177"/>
      <c r="CB46" s="192" t="s">
        <v>158</v>
      </c>
    </row>
    <row r="47" spans="1:82" s="150" customFormat="1" ht="15" x14ac:dyDescent="0.25">
      <c r="A47" s="560" t="s">
        <v>116</v>
      </c>
      <c r="B47" s="561"/>
      <c r="C47" s="561"/>
      <c r="D47" s="561"/>
      <c r="E47" s="561"/>
      <c r="F47" s="561"/>
      <c r="G47" s="561"/>
      <c r="H47" s="561"/>
      <c r="I47" s="562"/>
      <c r="J47" s="189"/>
      <c r="K47" s="189"/>
      <c r="L47" s="189"/>
      <c r="M47" s="189"/>
      <c r="N47" s="189"/>
      <c r="O47" s="189"/>
      <c r="P47" s="189"/>
      <c r="CC47" s="192" t="s">
        <v>116</v>
      </c>
    </row>
    <row r="48" spans="1:82" s="150" customFormat="1" ht="15" x14ac:dyDescent="0.25">
      <c r="A48" s="581" t="s">
        <v>117</v>
      </c>
      <c r="B48" s="582"/>
      <c r="C48" s="582"/>
      <c r="D48" s="582"/>
      <c r="E48" s="582"/>
      <c r="F48" s="582"/>
      <c r="G48" s="582"/>
      <c r="H48" s="582"/>
      <c r="I48" s="583"/>
      <c r="J48" s="182">
        <v>2143068.2200000002</v>
      </c>
      <c r="K48" s="183"/>
      <c r="L48" s="183"/>
      <c r="M48" s="183"/>
      <c r="N48" s="183"/>
      <c r="O48" s="183"/>
      <c r="P48" s="183"/>
      <c r="CC48" s="192"/>
      <c r="CD48" s="153" t="s">
        <v>117</v>
      </c>
    </row>
    <row r="49" spans="1:83" s="150" customFormat="1" ht="15" x14ac:dyDescent="0.25">
      <c r="A49" s="581" t="s">
        <v>118</v>
      </c>
      <c r="B49" s="582"/>
      <c r="C49" s="582"/>
      <c r="D49" s="582"/>
      <c r="E49" s="582"/>
      <c r="F49" s="582"/>
      <c r="G49" s="582"/>
      <c r="H49" s="582"/>
      <c r="I49" s="583"/>
      <c r="J49" s="182">
        <v>5327828.18</v>
      </c>
      <c r="K49" s="183"/>
      <c r="L49" s="183"/>
      <c r="M49" s="183"/>
      <c r="N49" s="183"/>
      <c r="O49" s="183"/>
      <c r="P49" s="183"/>
      <c r="CC49" s="192"/>
      <c r="CD49" s="153" t="s">
        <v>118</v>
      </c>
    </row>
    <row r="50" spans="1:83" s="150" customFormat="1" ht="15" x14ac:dyDescent="0.25">
      <c r="A50" s="581" t="s">
        <v>119</v>
      </c>
      <c r="B50" s="582"/>
      <c r="C50" s="582"/>
      <c r="D50" s="582"/>
      <c r="E50" s="582"/>
      <c r="F50" s="582"/>
      <c r="G50" s="582"/>
      <c r="H50" s="582"/>
      <c r="I50" s="583"/>
      <c r="J50" s="182">
        <v>1822454.8</v>
      </c>
      <c r="K50" s="183"/>
      <c r="L50" s="183"/>
      <c r="M50" s="183"/>
      <c r="N50" s="183"/>
      <c r="O50" s="183"/>
      <c r="P50" s="183"/>
      <c r="CC50" s="192"/>
      <c r="CD50" s="153" t="s">
        <v>119</v>
      </c>
    </row>
    <row r="51" spans="1:83" s="150" customFormat="1" ht="15" x14ac:dyDescent="0.25">
      <c r="A51" s="581" t="s">
        <v>120</v>
      </c>
      <c r="B51" s="582"/>
      <c r="C51" s="582"/>
      <c r="D51" s="582"/>
      <c r="E51" s="582"/>
      <c r="F51" s="582"/>
      <c r="G51" s="582"/>
      <c r="H51" s="582"/>
      <c r="I51" s="583"/>
      <c r="J51" s="182">
        <v>1875779.92</v>
      </c>
      <c r="K51" s="183"/>
      <c r="L51" s="183"/>
      <c r="M51" s="183"/>
      <c r="N51" s="183"/>
      <c r="O51" s="183"/>
      <c r="P51" s="183"/>
      <c r="CC51" s="192"/>
      <c r="CD51" s="153" t="s">
        <v>120</v>
      </c>
    </row>
    <row r="52" spans="1:83" s="150" customFormat="1" ht="15" x14ac:dyDescent="0.25">
      <c r="A52" s="581" t="s">
        <v>121</v>
      </c>
      <c r="B52" s="582"/>
      <c r="C52" s="582"/>
      <c r="D52" s="582"/>
      <c r="E52" s="582"/>
      <c r="F52" s="582"/>
      <c r="G52" s="582"/>
      <c r="H52" s="582"/>
      <c r="I52" s="583"/>
      <c r="J52" s="182">
        <v>1308980.04</v>
      </c>
      <c r="K52" s="183"/>
      <c r="L52" s="183"/>
      <c r="M52" s="183"/>
      <c r="N52" s="183"/>
      <c r="O52" s="183"/>
      <c r="P52" s="183"/>
      <c r="CC52" s="192"/>
      <c r="CD52" s="153" t="s">
        <v>121</v>
      </c>
    </row>
    <row r="53" spans="1:83" s="150" customFormat="1" ht="15" x14ac:dyDescent="0.25">
      <c r="A53" s="560" t="s">
        <v>122</v>
      </c>
      <c r="B53" s="561"/>
      <c r="C53" s="561"/>
      <c r="D53" s="561"/>
      <c r="E53" s="561"/>
      <c r="F53" s="561"/>
      <c r="G53" s="561"/>
      <c r="H53" s="561"/>
      <c r="I53" s="562"/>
      <c r="J53" s="205">
        <v>5327828.18</v>
      </c>
      <c r="K53" s="189"/>
      <c r="L53" s="189"/>
      <c r="M53" s="189"/>
      <c r="N53" s="189"/>
      <c r="O53" s="207">
        <v>4532.9984100000001</v>
      </c>
      <c r="P53" s="191">
        <v>34.496063999999997</v>
      </c>
      <c r="CC53" s="192"/>
      <c r="CE53" s="192" t="s">
        <v>122</v>
      </c>
    </row>
    <row r="54" spans="1:83" s="150" customFormat="1" ht="15" x14ac:dyDescent="0.25">
      <c r="A54" s="581" t="s">
        <v>123</v>
      </c>
      <c r="B54" s="582"/>
      <c r="C54" s="582"/>
      <c r="D54" s="582"/>
      <c r="E54" s="582"/>
      <c r="F54" s="582"/>
      <c r="G54" s="582"/>
      <c r="H54" s="582"/>
      <c r="I54" s="583"/>
      <c r="J54" s="183"/>
      <c r="K54" s="183"/>
      <c r="L54" s="183"/>
      <c r="M54" s="183"/>
      <c r="N54" s="183"/>
      <c r="O54" s="183"/>
      <c r="P54" s="183"/>
      <c r="CC54" s="192"/>
      <c r="CD54" s="153" t="s">
        <v>123</v>
      </c>
      <c r="CE54" s="192"/>
    </row>
    <row r="55" spans="1:83" s="150" customFormat="1" ht="15" x14ac:dyDescent="0.25">
      <c r="A55" s="581" t="s">
        <v>159</v>
      </c>
      <c r="B55" s="582"/>
      <c r="C55" s="582"/>
      <c r="D55" s="582"/>
      <c r="E55" s="582"/>
      <c r="F55" s="582"/>
      <c r="G55" s="582"/>
      <c r="H55" s="582"/>
      <c r="I55" s="583"/>
      <c r="J55" s="183"/>
      <c r="K55" s="183"/>
      <c r="L55" s="183"/>
      <c r="M55" s="183"/>
      <c r="N55" s="183"/>
      <c r="O55" s="183"/>
      <c r="P55" s="183"/>
      <c r="CC55" s="192"/>
      <c r="CD55" s="153" t="s">
        <v>159</v>
      </c>
      <c r="CE55" s="192"/>
    </row>
    <row r="56" spans="1:83" s="150" customFormat="1" ht="15" x14ac:dyDescent="0.25">
      <c r="A56" s="581" t="s">
        <v>124</v>
      </c>
      <c r="B56" s="582"/>
      <c r="C56" s="582"/>
      <c r="D56" s="582"/>
      <c r="E56" s="582"/>
      <c r="F56" s="582"/>
      <c r="G56" s="582"/>
      <c r="H56" s="582"/>
      <c r="I56" s="583"/>
      <c r="J56" s="183"/>
      <c r="K56" s="183"/>
      <c r="L56" s="183"/>
      <c r="M56" s="183"/>
      <c r="N56" s="183"/>
      <c r="O56" s="183"/>
      <c r="P56" s="183"/>
      <c r="CC56" s="192"/>
      <c r="CD56" s="153" t="s">
        <v>124</v>
      </c>
      <c r="CE56" s="192"/>
    </row>
    <row r="57" spans="1:83" s="150" customFormat="1" ht="3" customHeight="1" x14ac:dyDescent="0.25">
      <c r="A57" s="193"/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4"/>
      <c r="M57" s="194"/>
      <c r="N57" s="194"/>
      <c r="O57" s="195"/>
      <c r="P57" s="195"/>
    </row>
    <row r="58" spans="1:83" s="150" customFormat="1" ht="53.25" customHeight="1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</row>
    <row r="59" spans="1:83" s="150" customFormat="1" ht="15" x14ac:dyDescent="0.25">
      <c r="A59" s="148"/>
      <c r="B59" s="148"/>
      <c r="C59" s="148"/>
      <c r="D59" s="148"/>
      <c r="E59" s="148"/>
      <c r="F59" s="148"/>
      <c r="G59" s="148"/>
      <c r="H59" s="160"/>
      <c r="I59" s="556"/>
      <c r="J59" s="556"/>
      <c r="K59" s="556"/>
      <c r="L59" s="148"/>
      <c r="M59" s="148"/>
      <c r="N59" s="148"/>
      <c r="O59" s="148"/>
      <c r="P59" s="148"/>
    </row>
    <row r="60" spans="1:83" s="150" customFormat="1" ht="15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</row>
    <row r="61" spans="1:83" s="150" customFormat="1" ht="15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</row>
  </sheetData>
  <mergeCells count="59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G24:G25"/>
    <mergeCell ref="H24:H25"/>
    <mergeCell ref="I24:I25"/>
    <mergeCell ref="J24:J25"/>
    <mergeCell ref="K24:N24"/>
    <mergeCell ref="C38:E38"/>
    <mergeCell ref="A27:P27"/>
    <mergeCell ref="C28:E28"/>
    <mergeCell ref="C29:E29"/>
    <mergeCell ref="A30:I30"/>
    <mergeCell ref="A31:P31"/>
    <mergeCell ref="C32:E32"/>
    <mergeCell ref="C33:E33"/>
    <mergeCell ref="C34:E34"/>
    <mergeCell ref="C35:E35"/>
    <mergeCell ref="C36:E36"/>
    <mergeCell ref="C37:E37"/>
    <mergeCell ref="A50:I50"/>
    <mergeCell ref="C39:E39"/>
    <mergeCell ref="C40:E40"/>
    <mergeCell ref="C41:E41"/>
    <mergeCell ref="C42:E42"/>
    <mergeCell ref="C43:E43"/>
    <mergeCell ref="C44:E44"/>
    <mergeCell ref="C45:E45"/>
    <mergeCell ref="A46:I46"/>
    <mergeCell ref="A47:I47"/>
    <mergeCell ref="A48:I48"/>
    <mergeCell ref="A49:I49"/>
    <mergeCell ref="A56:I56"/>
    <mergeCell ref="I59:K59"/>
    <mergeCell ref="A51:I51"/>
    <mergeCell ref="A52:I52"/>
    <mergeCell ref="A53:I53"/>
    <mergeCell ref="A54:I54"/>
    <mergeCell ref="A55:I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F459"/>
  <sheetViews>
    <sheetView topLeftCell="A442" workbookViewId="0">
      <selection activeCell="K25" sqref="K25:N25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9.42578125" style="1" customWidth="1"/>
    <col min="8" max="8" width="10.140625" style="1" customWidth="1"/>
    <col min="9" max="9" width="11.85546875" style="1" customWidth="1"/>
    <col min="10" max="10" width="12.140625" style="1" customWidth="1"/>
    <col min="11" max="14" width="10.7109375" style="1" customWidth="1"/>
    <col min="15" max="16" width="11" style="1" customWidth="1"/>
    <col min="17" max="19" width="8.7109375" style="1" customWidth="1"/>
    <col min="20" max="23" width="50" style="2" hidden="1" customWidth="1"/>
    <col min="24" max="28" width="54.140625" style="2" hidden="1" customWidth="1"/>
    <col min="29" max="60" width="180.28515625" style="3" hidden="1" customWidth="1"/>
    <col min="61" max="65" width="52.140625" style="4" hidden="1" customWidth="1"/>
    <col min="66" max="77" width="130.28515625" style="4" hidden="1" customWidth="1"/>
    <col min="78" max="79" width="180.28515625" style="5" hidden="1" customWidth="1"/>
    <col min="80" max="80" width="34.140625" style="2" hidden="1" customWidth="1"/>
    <col min="81" max="84" width="103.28515625" style="2" hidden="1" customWidth="1"/>
    <col min="85" max="16384" width="9.140625" style="1"/>
  </cols>
  <sheetData>
    <row r="1" spans="1:65" s="6" customFormat="1" ht="15" x14ac:dyDescent="0.25">
      <c r="A1" s="7"/>
      <c r="B1" s="7"/>
      <c r="C1" s="7"/>
      <c r="D1" s="7"/>
      <c r="E1" s="7"/>
      <c r="F1" s="7"/>
      <c r="G1" s="7"/>
      <c r="H1" s="7"/>
      <c r="I1" s="7"/>
      <c r="J1" s="8"/>
      <c r="K1" s="7"/>
      <c r="L1" s="7"/>
      <c r="M1" s="7"/>
      <c r="N1" s="7"/>
      <c r="O1" s="7"/>
      <c r="P1" s="7"/>
    </row>
    <row r="2" spans="1:65" s="6" customFormat="1" ht="11.25" customHeight="1" x14ac:dyDescent="0.25">
      <c r="A2" s="609" t="s">
        <v>0</v>
      </c>
      <c r="B2" s="609"/>
      <c r="C2" s="609"/>
      <c r="D2" s="9"/>
      <c r="E2" s="7"/>
      <c r="F2" s="7"/>
      <c r="G2" s="7"/>
      <c r="H2" s="9"/>
      <c r="I2" s="7"/>
      <c r="J2" s="7"/>
      <c r="K2" s="9"/>
      <c r="L2" s="7"/>
      <c r="M2" s="609" t="s">
        <v>1</v>
      </c>
      <c r="N2" s="609"/>
      <c r="O2" s="609"/>
      <c r="P2" s="609"/>
    </row>
    <row r="3" spans="1:65" s="6" customFormat="1" ht="11.25" customHeight="1" x14ac:dyDescent="0.25">
      <c r="A3" s="610"/>
      <c r="B3" s="610"/>
      <c r="C3" s="610"/>
      <c r="D3" s="610"/>
      <c r="E3" s="7"/>
      <c r="F3" s="7"/>
      <c r="G3" s="10"/>
      <c r="H3" s="10"/>
      <c r="I3" s="7"/>
      <c r="J3" s="10"/>
      <c r="K3" s="10"/>
      <c r="L3" s="611"/>
      <c r="M3" s="611"/>
      <c r="N3" s="611"/>
      <c r="O3" s="611"/>
      <c r="P3" s="611"/>
    </row>
    <row r="4" spans="1:65" s="6" customFormat="1" ht="15" x14ac:dyDescent="0.25">
      <c r="A4" s="612"/>
      <c r="B4" s="612"/>
      <c r="C4" s="612"/>
      <c r="D4" s="612"/>
      <c r="E4" s="7"/>
      <c r="F4" s="7"/>
      <c r="G4" s="10"/>
      <c r="H4" s="10"/>
      <c r="I4" s="7"/>
      <c r="J4" s="10"/>
      <c r="K4" s="10"/>
      <c r="L4" s="612"/>
      <c r="M4" s="612"/>
      <c r="N4" s="612"/>
      <c r="O4" s="612"/>
      <c r="P4" s="612"/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  <c r="Y4" s="2" t="s">
        <v>2</v>
      </c>
      <c r="Z4" s="2" t="s">
        <v>2</v>
      </c>
      <c r="AA4" s="2" t="s">
        <v>2</v>
      </c>
      <c r="AB4" s="2" t="s">
        <v>2</v>
      </c>
    </row>
    <row r="5" spans="1:65" s="6" customFormat="1" ht="11.25" customHeight="1" x14ac:dyDescent="0.25">
      <c r="A5" s="11"/>
      <c r="B5" s="12"/>
      <c r="C5" s="13"/>
      <c r="D5" s="14"/>
      <c r="E5" s="7"/>
      <c r="F5" s="7"/>
      <c r="G5" s="7"/>
      <c r="H5" s="7"/>
      <c r="I5" s="7"/>
      <c r="J5" s="7"/>
      <c r="K5" s="7"/>
      <c r="L5" s="11"/>
      <c r="M5" s="11"/>
      <c r="N5" s="11"/>
      <c r="O5" s="11"/>
      <c r="P5" s="14"/>
    </row>
    <row r="6" spans="1:65" s="6" customFormat="1" ht="11.25" customHeight="1" x14ac:dyDescent="0.25">
      <c r="A6" s="7" t="s">
        <v>3</v>
      </c>
      <c r="B6" s="15"/>
      <c r="C6" s="15"/>
      <c r="D6" s="15"/>
      <c r="E6" s="7"/>
      <c r="F6" s="7"/>
      <c r="G6" s="7"/>
      <c r="H6" s="7"/>
      <c r="I6" s="7"/>
      <c r="J6" s="7"/>
      <c r="K6" s="7"/>
      <c r="L6" s="7"/>
      <c r="M6" s="7"/>
      <c r="N6" s="15"/>
      <c r="O6" s="15"/>
      <c r="P6" s="16" t="s">
        <v>3</v>
      </c>
    </row>
    <row r="7" spans="1:65" s="6" customFormat="1" ht="11.25" customHeight="1" x14ac:dyDescent="0.25">
      <c r="A7" s="7"/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7"/>
      <c r="N7" s="7"/>
      <c r="O7" s="7"/>
      <c r="P7" s="7"/>
    </row>
    <row r="8" spans="1:65" s="6" customFormat="1" ht="26.25" x14ac:dyDescent="0.25">
      <c r="A8" s="605" t="s">
        <v>4</v>
      </c>
      <c r="B8" s="605"/>
      <c r="C8" s="605"/>
      <c r="D8" s="605"/>
      <c r="E8" s="605"/>
      <c r="F8" s="605"/>
      <c r="G8" s="605"/>
      <c r="H8" s="605"/>
      <c r="I8" s="605"/>
      <c r="J8" s="605"/>
      <c r="K8" s="605"/>
      <c r="L8" s="605"/>
      <c r="M8" s="605"/>
      <c r="N8" s="605"/>
      <c r="O8" s="605"/>
      <c r="P8" s="605"/>
      <c r="AC8" s="17" t="s">
        <v>4</v>
      </c>
      <c r="AD8" s="17" t="s">
        <v>2</v>
      </c>
      <c r="AE8" s="17" t="s">
        <v>2</v>
      </c>
      <c r="AF8" s="17" t="s">
        <v>2</v>
      </c>
      <c r="AG8" s="17" t="s">
        <v>2</v>
      </c>
      <c r="AH8" s="17" t="s">
        <v>2</v>
      </c>
      <c r="AI8" s="17" t="s">
        <v>2</v>
      </c>
      <c r="AJ8" s="17" t="s">
        <v>2</v>
      </c>
      <c r="AK8" s="17" t="s">
        <v>2</v>
      </c>
      <c r="AL8" s="17" t="s">
        <v>2</v>
      </c>
      <c r="AM8" s="17" t="s">
        <v>2</v>
      </c>
      <c r="AN8" s="17" t="s">
        <v>2</v>
      </c>
      <c r="AO8" s="17" t="s">
        <v>2</v>
      </c>
      <c r="AP8" s="17" t="s">
        <v>2</v>
      </c>
      <c r="AQ8" s="17" t="s">
        <v>2</v>
      </c>
      <c r="AR8" s="17" t="s">
        <v>2</v>
      </c>
    </row>
    <row r="9" spans="1:65" s="6" customFormat="1" ht="15" x14ac:dyDescent="0.25">
      <c r="A9" s="606" t="s">
        <v>5</v>
      </c>
      <c r="B9" s="606"/>
      <c r="C9" s="606"/>
      <c r="D9" s="606"/>
      <c r="E9" s="606"/>
      <c r="F9" s="606"/>
      <c r="G9" s="606"/>
      <c r="H9" s="606"/>
      <c r="I9" s="606"/>
      <c r="J9" s="606"/>
      <c r="K9" s="606"/>
      <c r="L9" s="606"/>
      <c r="M9" s="606"/>
      <c r="N9" s="606"/>
      <c r="O9" s="606"/>
      <c r="P9" s="606"/>
    </row>
    <row r="10" spans="1:65" s="6" customFormat="1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65" s="6" customFormat="1" ht="28.5" customHeight="1" x14ac:dyDescent="0.25">
      <c r="A11" s="607" t="s">
        <v>160</v>
      </c>
      <c r="B11" s="607"/>
      <c r="C11" s="607"/>
      <c r="D11" s="607"/>
      <c r="E11" s="607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</row>
    <row r="12" spans="1:65" s="6" customFormat="1" ht="21" customHeight="1" x14ac:dyDescent="0.25">
      <c r="A12" s="597" t="s">
        <v>7</v>
      </c>
      <c r="B12" s="597"/>
      <c r="C12" s="597"/>
      <c r="D12" s="597"/>
      <c r="E12" s="597"/>
      <c r="F12" s="597"/>
      <c r="G12" s="597"/>
      <c r="H12" s="597"/>
      <c r="I12" s="597"/>
      <c r="J12" s="597"/>
      <c r="K12" s="597"/>
      <c r="L12" s="597"/>
      <c r="M12" s="597"/>
      <c r="N12" s="597"/>
      <c r="O12" s="597"/>
      <c r="P12" s="597"/>
    </row>
    <row r="13" spans="1:65" s="6" customFormat="1" ht="26.25" x14ac:dyDescent="0.25">
      <c r="A13" s="608" t="s">
        <v>1137</v>
      </c>
      <c r="B13" s="608"/>
      <c r="C13" s="608"/>
      <c r="D13" s="608"/>
      <c r="E13" s="608"/>
      <c r="F13" s="608"/>
      <c r="G13" s="608"/>
      <c r="H13" s="608"/>
      <c r="I13" s="608"/>
      <c r="J13" s="608"/>
      <c r="K13" s="608"/>
      <c r="L13" s="608"/>
      <c r="M13" s="608"/>
      <c r="N13" s="608"/>
      <c r="O13" s="608"/>
      <c r="P13" s="608"/>
      <c r="AS13" s="17" t="s">
        <v>161</v>
      </c>
      <c r="AT13" s="17" t="s">
        <v>2</v>
      </c>
      <c r="AU13" s="17" t="s">
        <v>2</v>
      </c>
      <c r="AV13" s="17" t="s">
        <v>2</v>
      </c>
      <c r="AW13" s="17" t="s">
        <v>2</v>
      </c>
      <c r="AX13" s="17" t="s">
        <v>2</v>
      </c>
      <c r="AY13" s="17" t="s">
        <v>2</v>
      </c>
      <c r="AZ13" s="17" t="s">
        <v>2</v>
      </c>
      <c r="BA13" s="17" t="s">
        <v>2</v>
      </c>
      <c r="BB13" s="17" t="s">
        <v>2</v>
      </c>
      <c r="BC13" s="17" t="s">
        <v>2</v>
      </c>
      <c r="BD13" s="17" t="s">
        <v>2</v>
      </c>
      <c r="BE13" s="17" t="s">
        <v>2</v>
      </c>
      <c r="BF13" s="17" t="s">
        <v>2</v>
      </c>
      <c r="BG13" s="17" t="s">
        <v>2</v>
      </c>
      <c r="BH13" s="17" t="s">
        <v>2</v>
      </c>
    </row>
    <row r="14" spans="1:65" s="6" customFormat="1" ht="15.75" customHeight="1" x14ac:dyDescent="0.25">
      <c r="A14" s="597" t="s">
        <v>9</v>
      </c>
      <c r="B14" s="597"/>
      <c r="C14" s="597"/>
      <c r="D14" s="597"/>
      <c r="E14" s="597"/>
      <c r="F14" s="597"/>
      <c r="G14" s="597"/>
      <c r="H14" s="597"/>
      <c r="I14" s="597"/>
      <c r="J14" s="597"/>
      <c r="K14" s="597"/>
      <c r="L14" s="597"/>
      <c r="M14" s="597"/>
      <c r="N14" s="597"/>
      <c r="O14" s="597"/>
      <c r="P14" s="597"/>
    </row>
    <row r="15" spans="1:65" s="6" customFormat="1" ht="15" x14ac:dyDescent="0.25">
      <c r="A15" s="7"/>
      <c r="B15" s="19" t="s">
        <v>10</v>
      </c>
      <c r="C15" s="598" t="s">
        <v>162</v>
      </c>
      <c r="D15" s="598"/>
      <c r="E15" s="598"/>
      <c r="F15" s="598"/>
      <c r="G15" s="598"/>
      <c r="H15" s="20"/>
      <c r="I15" s="20"/>
      <c r="J15" s="20"/>
      <c r="K15" s="20"/>
      <c r="L15" s="20"/>
      <c r="M15" s="20"/>
      <c r="N15" s="20"/>
      <c r="O15" s="7"/>
      <c r="P15" s="7"/>
      <c r="BI15" s="21" t="s">
        <v>162</v>
      </c>
      <c r="BJ15" s="21" t="s">
        <v>2</v>
      </c>
      <c r="BK15" s="21" t="s">
        <v>2</v>
      </c>
      <c r="BL15" s="21" t="s">
        <v>2</v>
      </c>
      <c r="BM15" s="21" t="s">
        <v>2</v>
      </c>
    </row>
    <row r="16" spans="1:65" s="6" customFormat="1" ht="12.75" customHeight="1" x14ac:dyDescent="0.25">
      <c r="B16" s="22" t="s">
        <v>12</v>
      </c>
      <c r="C16" s="22"/>
      <c r="D16" s="23"/>
      <c r="E16" s="208">
        <v>77466.732000000004</v>
      </c>
      <c r="F16" s="25" t="s">
        <v>13</v>
      </c>
      <c r="H16" s="22"/>
      <c r="I16" s="22"/>
      <c r="J16" s="22"/>
      <c r="K16" s="22"/>
      <c r="L16" s="22"/>
      <c r="M16" s="26"/>
      <c r="N16" s="22"/>
    </row>
    <row r="17" spans="1:80" s="6" customFormat="1" ht="12.75" customHeight="1" x14ac:dyDescent="0.25">
      <c r="B17" s="22" t="s">
        <v>14</v>
      </c>
      <c r="D17" s="23"/>
      <c r="E17" s="24">
        <v>77448.781000000003</v>
      </c>
      <c r="F17" s="25" t="s">
        <v>13</v>
      </c>
      <c r="H17" s="22"/>
      <c r="I17" s="22"/>
      <c r="J17" s="22"/>
      <c r="K17" s="22"/>
      <c r="L17" s="22"/>
      <c r="M17" s="26"/>
      <c r="N17" s="22"/>
    </row>
    <row r="18" spans="1:80" s="6" customFormat="1" ht="12.75" customHeight="1" x14ac:dyDescent="0.25">
      <c r="B18" s="22" t="s">
        <v>163</v>
      </c>
      <c r="D18" s="23"/>
      <c r="E18" s="24">
        <v>17.951000000000001</v>
      </c>
      <c r="F18" s="25" t="s">
        <v>13</v>
      </c>
      <c r="H18" s="22"/>
      <c r="I18" s="22"/>
      <c r="J18" s="22"/>
      <c r="K18" s="22"/>
      <c r="L18" s="22"/>
      <c r="M18" s="26"/>
      <c r="N18" s="22"/>
    </row>
    <row r="19" spans="1:80" s="6" customFormat="1" ht="12.75" customHeight="1" x14ac:dyDescent="0.25">
      <c r="B19" s="22" t="s">
        <v>15</v>
      </c>
      <c r="C19" s="22"/>
      <c r="D19" s="23"/>
      <c r="E19" s="24">
        <v>7594.2479999999996</v>
      </c>
      <c r="F19" s="25" t="s">
        <v>13</v>
      </c>
      <c r="H19" s="22"/>
      <c r="J19" s="22"/>
      <c r="K19" s="22"/>
      <c r="L19" s="22"/>
      <c r="M19" s="8"/>
      <c r="N19" s="27"/>
    </row>
    <row r="20" spans="1:80" s="6" customFormat="1" ht="12.75" customHeight="1" x14ac:dyDescent="0.25">
      <c r="B20" s="22" t="s">
        <v>16</v>
      </c>
      <c r="C20" s="22"/>
      <c r="D20" s="12"/>
      <c r="E20" s="28">
        <v>13666.03</v>
      </c>
      <c r="F20" s="25" t="s">
        <v>17</v>
      </c>
      <c r="H20" s="22"/>
      <c r="J20" s="22"/>
      <c r="K20" s="22"/>
      <c r="L20" s="22"/>
      <c r="M20" s="29"/>
      <c r="N20" s="25"/>
    </row>
    <row r="21" spans="1:80" s="6" customFormat="1" ht="12.75" customHeight="1" x14ac:dyDescent="0.25">
      <c r="B21" s="22" t="s">
        <v>18</v>
      </c>
      <c r="C21" s="22"/>
      <c r="D21" s="12"/>
      <c r="E21" s="28">
        <v>3913.1</v>
      </c>
      <c r="F21" s="25" t="s">
        <v>17</v>
      </c>
      <c r="H21" s="22"/>
      <c r="J21" s="22"/>
      <c r="K21" s="22"/>
      <c r="L21" s="22"/>
      <c r="M21" s="29"/>
      <c r="N21" s="25"/>
    </row>
    <row r="22" spans="1:80" s="6" customFormat="1" ht="15" x14ac:dyDescent="0.25">
      <c r="A22" s="7"/>
      <c r="B22" s="19" t="s">
        <v>19</v>
      </c>
      <c r="C22" s="19"/>
      <c r="D22" s="7"/>
      <c r="E22" s="599" t="s">
        <v>20</v>
      </c>
      <c r="F22" s="599"/>
      <c r="G22" s="599"/>
      <c r="H22" s="599"/>
      <c r="I22" s="599"/>
      <c r="J22" s="599"/>
      <c r="K22" s="599"/>
      <c r="L22" s="599"/>
      <c r="M22" s="599"/>
      <c r="N22" s="599"/>
      <c r="O22" s="599"/>
      <c r="P22" s="599"/>
      <c r="BN22" s="21" t="s">
        <v>20</v>
      </c>
      <c r="BO22" s="21" t="s">
        <v>2</v>
      </c>
      <c r="BP22" s="21" t="s">
        <v>2</v>
      </c>
      <c r="BQ22" s="21" t="s">
        <v>2</v>
      </c>
      <c r="BR22" s="21" t="s">
        <v>2</v>
      </c>
      <c r="BS22" s="21" t="s">
        <v>2</v>
      </c>
      <c r="BT22" s="21" t="s">
        <v>2</v>
      </c>
      <c r="BU22" s="21" t="s">
        <v>2</v>
      </c>
      <c r="BV22" s="21" t="s">
        <v>2</v>
      </c>
      <c r="BW22" s="21" t="s">
        <v>2</v>
      </c>
      <c r="BX22" s="21" t="s">
        <v>2</v>
      </c>
      <c r="BY22" s="21" t="s">
        <v>2</v>
      </c>
    </row>
    <row r="23" spans="1:80" s="6" customFormat="1" ht="12.75" customHeight="1" x14ac:dyDescent="0.25">
      <c r="A23" s="19"/>
      <c r="B23" s="19"/>
      <c r="C23" s="7"/>
      <c r="D23" s="19"/>
      <c r="E23" s="30"/>
      <c r="F23" s="31"/>
      <c r="G23" s="32"/>
      <c r="H23" s="32"/>
      <c r="I23" s="19"/>
      <c r="J23" s="19"/>
      <c r="K23" s="19"/>
      <c r="L23" s="33"/>
      <c r="M23" s="19"/>
      <c r="N23" s="7"/>
      <c r="O23" s="7"/>
      <c r="P23" s="7"/>
    </row>
    <row r="24" spans="1:80" s="6" customFormat="1" ht="36" customHeight="1" x14ac:dyDescent="0.25">
      <c r="A24" s="600" t="s">
        <v>21</v>
      </c>
      <c r="B24" s="600" t="s">
        <v>22</v>
      </c>
      <c r="C24" s="600" t="s">
        <v>23</v>
      </c>
      <c r="D24" s="600"/>
      <c r="E24" s="600"/>
      <c r="F24" s="600" t="s">
        <v>24</v>
      </c>
      <c r="G24" s="601" t="s">
        <v>25</v>
      </c>
      <c r="H24" s="602"/>
      <c r="I24" s="600" t="s">
        <v>26</v>
      </c>
      <c r="J24" s="600"/>
      <c r="K24" s="600"/>
      <c r="L24" s="600"/>
      <c r="M24" s="600"/>
      <c r="N24" s="600"/>
      <c r="O24" s="600" t="s">
        <v>27</v>
      </c>
      <c r="P24" s="600" t="s">
        <v>28</v>
      </c>
    </row>
    <row r="25" spans="1:80" s="6" customFormat="1" ht="36.75" customHeight="1" x14ac:dyDescent="0.25">
      <c r="A25" s="600"/>
      <c r="B25" s="600"/>
      <c r="C25" s="600"/>
      <c r="D25" s="600"/>
      <c r="E25" s="600"/>
      <c r="F25" s="600"/>
      <c r="G25" s="603" t="s">
        <v>29</v>
      </c>
      <c r="H25" s="603" t="s">
        <v>30</v>
      </c>
      <c r="I25" s="600" t="s">
        <v>29</v>
      </c>
      <c r="J25" s="600" t="s">
        <v>31</v>
      </c>
      <c r="K25" s="596" t="s">
        <v>32</v>
      </c>
      <c r="L25" s="596"/>
      <c r="M25" s="596"/>
      <c r="N25" s="596"/>
      <c r="O25" s="600"/>
      <c r="P25" s="600"/>
    </row>
    <row r="26" spans="1:80" s="6" customFormat="1" ht="15" x14ac:dyDescent="0.25">
      <c r="A26" s="600"/>
      <c r="B26" s="600"/>
      <c r="C26" s="600"/>
      <c r="D26" s="600"/>
      <c r="E26" s="600"/>
      <c r="F26" s="600"/>
      <c r="G26" s="604"/>
      <c r="H26" s="604"/>
      <c r="I26" s="600"/>
      <c r="J26" s="600"/>
      <c r="K26" s="35" t="s">
        <v>33</v>
      </c>
      <c r="L26" s="35" t="s">
        <v>34</v>
      </c>
      <c r="M26" s="35" t="s">
        <v>35</v>
      </c>
      <c r="N26" s="35" t="s">
        <v>36</v>
      </c>
      <c r="O26" s="600"/>
      <c r="P26" s="600"/>
    </row>
    <row r="27" spans="1:80" s="6" customFormat="1" ht="15" x14ac:dyDescent="0.25">
      <c r="A27" s="34">
        <v>1</v>
      </c>
      <c r="B27" s="34">
        <v>2</v>
      </c>
      <c r="C27" s="596">
        <v>3</v>
      </c>
      <c r="D27" s="596"/>
      <c r="E27" s="596"/>
      <c r="F27" s="34">
        <v>4</v>
      </c>
      <c r="G27" s="34">
        <v>5</v>
      </c>
      <c r="H27" s="34">
        <v>6</v>
      </c>
      <c r="I27" s="34">
        <v>7</v>
      </c>
      <c r="J27" s="34">
        <v>8</v>
      </c>
      <c r="K27" s="34">
        <v>9</v>
      </c>
      <c r="L27" s="34">
        <v>10</v>
      </c>
      <c r="M27" s="34">
        <v>11</v>
      </c>
      <c r="N27" s="34">
        <v>12</v>
      </c>
      <c r="O27" s="34">
        <v>13</v>
      </c>
      <c r="P27" s="34">
        <v>14</v>
      </c>
    </row>
    <row r="28" spans="1:80" s="6" customFormat="1" ht="15" x14ac:dyDescent="0.25">
      <c r="A28" s="594" t="s">
        <v>164</v>
      </c>
      <c r="B28" s="594"/>
      <c r="C28" s="594"/>
      <c r="D28" s="594"/>
      <c r="E28" s="594"/>
      <c r="F28" s="594"/>
      <c r="G28" s="594"/>
      <c r="H28" s="594"/>
      <c r="I28" s="594"/>
      <c r="J28" s="594"/>
      <c r="K28" s="594"/>
      <c r="L28" s="594"/>
      <c r="M28" s="594"/>
      <c r="N28" s="594"/>
      <c r="O28" s="594"/>
      <c r="P28" s="594"/>
      <c r="BZ28" s="36" t="s">
        <v>164</v>
      </c>
    </row>
    <row r="29" spans="1:80" s="6" customFormat="1" ht="15" x14ac:dyDescent="0.25">
      <c r="A29" s="595" t="s">
        <v>165</v>
      </c>
      <c r="B29" s="595"/>
      <c r="C29" s="595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5"/>
      <c r="P29" s="595"/>
      <c r="BZ29" s="36"/>
      <c r="CA29" s="59" t="s">
        <v>165</v>
      </c>
    </row>
    <row r="30" spans="1:80" s="6" customFormat="1" ht="33.75" x14ac:dyDescent="0.25">
      <c r="A30" s="37" t="s">
        <v>38</v>
      </c>
      <c r="B30" s="38" t="s">
        <v>166</v>
      </c>
      <c r="C30" s="591" t="s">
        <v>167</v>
      </c>
      <c r="D30" s="592"/>
      <c r="E30" s="593"/>
      <c r="F30" s="37" t="s">
        <v>168</v>
      </c>
      <c r="G30" s="39"/>
      <c r="H30" s="40">
        <v>0.15</v>
      </c>
      <c r="I30" s="41">
        <v>81260.31</v>
      </c>
      <c r="J30" s="41">
        <v>14748.49</v>
      </c>
      <c r="K30" s="41">
        <v>3495.96</v>
      </c>
      <c r="L30" s="41">
        <v>8693.09</v>
      </c>
      <c r="M30" s="41">
        <v>2559.44</v>
      </c>
      <c r="N30" s="42"/>
      <c r="O30" s="45">
        <v>7.8</v>
      </c>
      <c r="P30" s="43">
        <v>4.0199999999999996</v>
      </c>
      <c r="BZ30" s="36"/>
      <c r="CA30" s="59"/>
      <c r="CB30" s="2" t="s">
        <v>167</v>
      </c>
    </row>
    <row r="31" spans="1:80" s="6" customFormat="1" ht="67.5" x14ac:dyDescent="0.25">
      <c r="A31" s="37" t="s">
        <v>42</v>
      </c>
      <c r="B31" s="38" t="s">
        <v>169</v>
      </c>
      <c r="C31" s="591" t="s">
        <v>170</v>
      </c>
      <c r="D31" s="592"/>
      <c r="E31" s="593"/>
      <c r="F31" s="37" t="s">
        <v>171</v>
      </c>
      <c r="G31" s="39"/>
      <c r="H31" s="60">
        <v>1.2250799999999999</v>
      </c>
      <c r="I31" s="41">
        <v>17280.22</v>
      </c>
      <c r="J31" s="41">
        <v>28652.14</v>
      </c>
      <c r="K31" s="41">
        <v>9275.7900000000009</v>
      </c>
      <c r="L31" s="41">
        <v>10299.98</v>
      </c>
      <c r="M31" s="41">
        <v>3248.57</v>
      </c>
      <c r="N31" s="41">
        <v>5827.8</v>
      </c>
      <c r="O31" s="43">
        <v>21.17</v>
      </c>
      <c r="P31" s="43">
        <v>5.16</v>
      </c>
      <c r="BZ31" s="36"/>
      <c r="CA31" s="59"/>
      <c r="CB31" s="2" t="s">
        <v>170</v>
      </c>
    </row>
    <row r="32" spans="1:80" s="6" customFormat="1" ht="56.25" x14ac:dyDescent="0.25">
      <c r="A32" s="37" t="s">
        <v>45</v>
      </c>
      <c r="B32" s="38" t="s">
        <v>172</v>
      </c>
      <c r="C32" s="591" t="s">
        <v>173</v>
      </c>
      <c r="D32" s="592"/>
      <c r="E32" s="593"/>
      <c r="F32" s="37" t="s">
        <v>174</v>
      </c>
      <c r="G32" s="39"/>
      <c r="H32" s="61">
        <v>24.9</v>
      </c>
      <c r="I32" s="41">
        <v>6866.12</v>
      </c>
      <c r="J32" s="41">
        <v>170966.39</v>
      </c>
      <c r="K32" s="42"/>
      <c r="L32" s="42"/>
      <c r="M32" s="42"/>
      <c r="N32" s="41">
        <v>170966.39</v>
      </c>
      <c r="O32" s="44">
        <v>0</v>
      </c>
      <c r="P32" s="44">
        <v>0</v>
      </c>
      <c r="BZ32" s="36"/>
      <c r="CA32" s="59"/>
      <c r="CB32" s="2" t="s">
        <v>173</v>
      </c>
    </row>
    <row r="33" spans="1:81" s="6" customFormat="1" ht="56.25" x14ac:dyDescent="0.25">
      <c r="A33" s="37" t="s">
        <v>48</v>
      </c>
      <c r="B33" s="38" t="s">
        <v>175</v>
      </c>
      <c r="C33" s="591" t="s">
        <v>176</v>
      </c>
      <c r="D33" s="592"/>
      <c r="E33" s="593"/>
      <c r="F33" s="37" t="s">
        <v>177</v>
      </c>
      <c r="G33" s="39"/>
      <c r="H33" s="40">
        <v>1.96</v>
      </c>
      <c r="I33" s="41">
        <v>477.87</v>
      </c>
      <c r="J33" s="41">
        <v>1475.27</v>
      </c>
      <c r="K33" s="43">
        <v>430.1</v>
      </c>
      <c r="L33" s="43">
        <v>693.83</v>
      </c>
      <c r="M33" s="43">
        <v>351.34</v>
      </c>
      <c r="N33" s="42"/>
      <c r="O33" s="45">
        <v>1.2</v>
      </c>
      <c r="P33" s="43">
        <v>0.68</v>
      </c>
      <c r="BZ33" s="36"/>
      <c r="CA33" s="59"/>
      <c r="CB33" s="2" t="s">
        <v>176</v>
      </c>
    </row>
    <row r="34" spans="1:81" s="6" customFormat="1" ht="33.75" x14ac:dyDescent="0.25">
      <c r="A34" s="37" t="s">
        <v>51</v>
      </c>
      <c r="B34" s="38" t="s">
        <v>178</v>
      </c>
      <c r="C34" s="591" t="s">
        <v>179</v>
      </c>
      <c r="D34" s="592"/>
      <c r="E34" s="593"/>
      <c r="F34" s="37" t="s">
        <v>171</v>
      </c>
      <c r="G34" s="39"/>
      <c r="H34" s="55">
        <v>0.432</v>
      </c>
      <c r="I34" s="41">
        <v>3259.66</v>
      </c>
      <c r="J34" s="41">
        <v>1408.17</v>
      </c>
      <c r="K34" s="42"/>
      <c r="L34" s="42"/>
      <c r="M34" s="42"/>
      <c r="N34" s="41">
        <v>1408.17</v>
      </c>
      <c r="O34" s="44">
        <v>0</v>
      </c>
      <c r="P34" s="44">
        <v>0</v>
      </c>
      <c r="BZ34" s="36"/>
      <c r="CA34" s="59"/>
      <c r="CB34" s="2" t="s">
        <v>179</v>
      </c>
    </row>
    <row r="35" spans="1:81" s="6" customFormat="1" ht="15" x14ac:dyDescent="0.25">
      <c r="A35" s="588" t="s">
        <v>180</v>
      </c>
      <c r="B35" s="589"/>
      <c r="C35" s="589"/>
      <c r="D35" s="589"/>
      <c r="E35" s="589"/>
      <c r="F35" s="589"/>
      <c r="G35" s="589"/>
      <c r="H35" s="589"/>
      <c r="I35" s="590"/>
      <c r="J35" s="48"/>
      <c r="K35" s="48"/>
      <c r="L35" s="48"/>
      <c r="M35" s="48"/>
      <c r="N35" s="48"/>
      <c r="O35" s="62">
        <v>30.1689024</v>
      </c>
      <c r="P35" s="50">
        <v>9.8606169999999995</v>
      </c>
      <c r="BZ35" s="36"/>
      <c r="CA35" s="59"/>
      <c r="CC35" s="51" t="s">
        <v>180</v>
      </c>
    </row>
    <row r="36" spans="1:81" s="6" customFormat="1" ht="15" x14ac:dyDescent="0.25">
      <c r="A36" s="594" t="s">
        <v>181</v>
      </c>
      <c r="B36" s="594"/>
      <c r="C36" s="594"/>
      <c r="D36" s="594"/>
      <c r="E36" s="594"/>
      <c r="F36" s="594"/>
      <c r="G36" s="594"/>
      <c r="H36" s="594"/>
      <c r="I36" s="594"/>
      <c r="J36" s="594"/>
      <c r="K36" s="594"/>
      <c r="L36" s="594"/>
      <c r="M36" s="594"/>
      <c r="N36" s="594"/>
      <c r="O36" s="594"/>
      <c r="P36" s="594"/>
      <c r="BZ36" s="36" t="s">
        <v>181</v>
      </c>
      <c r="CA36" s="59"/>
      <c r="CC36" s="51"/>
    </row>
    <row r="37" spans="1:81" s="6" customFormat="1" ht="15" x14ac:dyDescent="0.25">
      <c r="A37" s="595" t="s">
        <v>182</v>
      </c>
      <c r="B37" s="595"/>
      <c r="C37" s="595"/>
      <c r="D37" s="595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5"/>
      <c r="P37" s="595"/>
      <c r="BZ37" s="36"/>
      <c r="CA37" s="59" t="s">
        <v>182</v>
      </c>
      <c r="CC37" s="51"/>
    </row>
    <row r="38" spans="1:81" s="6" customFormat="1" ht="33.75" x14ac:dyDescent="0.25">
      <c r="A38" s="37" t="s">
        <v>54</v>
      </c>
      <c r="B38" s="38" t="s">
        <v>166</v>
      </c>
      <c r="C38" s="591" t="s">
        <v>183</v>
      </c>
      <c r="D38" s="592"/>
      <c r="E38" s="593"/>
      <c r="F38" s="37" t="s">
        <v>168</v>
      </c>
      <c r="G38" s="39"/>
      <c r="H38" s="40">
        <v>0.15</v>
      </c>
      <c r="I38" s="41">
        <v>81260.31</v>
      </c>
      <c r="J38" s="41">
        <v>17698.18</v>
      </c>
      <c r="K38" s="41">
        <v>4195.1499999999996</v>
      </c>
      <c r="L38" s="41">
        <v>10431.709999999999</v>
      </c>
      <c r="M38" s="41">
        <v>3071.32</v>
      </c>
      <c r="N38" s="42"/>
      <c r="O38" s="43">
        <v>9.36</v>
      </c>
      <c r="P38" s="43">
        <v>4.82</v>
      </c>
      <c r="BZ38" s="36"/>
      <c r="CA38" s="59"/>
      <c r="CB38" s="2" t="s">
        <v>183</v>
      </c>
      <c r="CC38" s="51"/>
    </row>
    <row r="39" spans="1:81" s="6" customFormat="1" ht="67.5" x14ac:dyDescent="0.25">
      <c r="A39" s="37" t="s">
        <v>57</v>
      </c>
      <c r="B39" s="38" t="s">
        <v>169</v>
      </c>
      <c r="C39" s="591" t="s">
        <v>170</v>
      </c>
      <c r="D39" s="592"/>
      <c r="E39" s="593"/>
      <c r="F39" s="37" t="s">
        <v>171</v>
      </c>
      <c r="G39" s="39"/>
      <c r="H39" s="60">
        <v>1.2250799999999999</v>
      </c>
      <c r="I39" s="41">
        <v>17280.22</v>
      </c>
      <c r="J39" s="41">
        <v>33216.980000000003</v>
      </c>
      <c r="K39" s="41">
        <v>11130.95</v>
      </c>
      <c r="L39" s="41">
        <v>12359.94</v>
      </c>
      <c r="M39" s="41">
        <v>3898.29</v>
      </c>
      <c r="N39" s="41">
        <v>5827.8</v>
      </c>
      <c r="O39" s="45">
        <v>25.4</v>
      </c>
      <c r="P39" s="43">
        <v>6.19</v>
      </c>
      <c r="BZ39" s="36"/>
      <c r="CA39" s="59"/>
      <c r="CB39" s="2" t="s">
        <v>170</v>
      </c>
      <c r="CC39" s="51"/>
    </row>
    <row r="40" spans="1:81" s="6" customFormat="1" ht="56.25" x14ac:dyDescent="0.25">
      <c r="A40" s="37" t="s">
        <v>61</v>
      </c>
      <c r="B40" s="38" t="s">
        <v>172</v>
      </c>
      <c r="C40" s="591" t="s">
        <v>173</v>
      </c>
      <c r="D40" s="592"/>
      <c r="E40" s="593"/>
      <c r="F40" s="37" t="s">
        <v>174</v>
      </c>
      <c r="G40" s="39"/>
      <c r="H40" s="61">
        <v>24.9</v>
      </c>
      <c r="I40" s="41">
        <v>6866.12</v>
      </c>
      <c r="J40" s="41">
        <v>170966.39</v>
      </c>
      <c r="K40" s="42"/>
      <c r="L40" s="42"/>
      <c r="M40" s="42"/>
      <c r="N40" s="41">
        <v>170966.39</v>
      </c>
      <c r="O40" s="44">
        <v>0</v>
      </c>
      <c r="P40" s="44">
        <v>0</v>
      </c>
      <c r="BZ40" s="36"/>
      <c r="CA40" s="59"/>
      <c r="CB40" s="2" t="s">
        <v>173</v>
      </c>
      <c r="CC40" s="51"/>
    </row>
    <row r="41" spans="1:81" s="6" customFormat="1" ht="56.25" x14ac:dyDescent="0.25">
      <c r="A41" s="37" t="s">
        <v>64</v>
      </c>
      <c r="B41" s="38" t="s">
        <v>175</v>
      </c>
      <c r="C41" s="591" t="s">
        <v>176</v>
      </c>
      <c r="D41" s="592"/>
      <c r="E41" s="593"/>
      <c r="F41" s="37" t="s">
        <v>177</v>
      </c>
      <c r="G41" s="39"/>
      <c r="H41" s="40">
        <v>1.96</v>
      </c>
      <c r="I41" s="41">
        <v>477.87</v>
      </c>
      <c r="J41" s="41">
        <v>1770.33</v>
      </c>
      <c r="K41" s="43">
        <v>516.12</v>
      </c>
      <c r="L41" s="43">
        <v>832.6</v>
      </c>
      <c r="M41" s="43">
        <v>421.61</v>
      </c>
      <c r="N41" s="42"/>
      <c r="O41" s="43">
        <v>1.44</v>
      </c>
      <c r="P41" s="43">
        <v>0.82</v>
      </c>
      <c r="BZ41" s="36"/>
      <c r="CA41" s="59"/>
      <c r="CB41" s="2" t="s">
        <v>176</v>
      </c>
      <c r="CC41" s="51"/>
    </row>
    <row r="42" spans="1:81" s="6" customFormat="1" ht="33.75" x14ac:dyDescent="0.25">
      <c r="A42" s="37" t="s">
        <v>67</v>
      </c>
      <c r="B42" s="38" t="s">
        <v>178</v>
      </c>
      <c r="C42" s="591" t="s">
        <v>179</v>
      </c>
      <c r="D42" s="592"/>
      <c r="E42" s="593"/>
      <c r="F42" s="37" t="s">
        <v>171</v>
      </c>
      <c r="G42" s="39"/>
      <c r="H42" s="55">
        <v>0.432</v>
      </c>
      <c r="I42" s="41">
        <v>3259.66</v>
      </c>
      <c r="J42" s="41">
        <v>1408.17</v>
      </c>
      <c r="K42" s="42"/>
      <c r="L42" s="42"/>
      <c r="M42" s="42"/>
      <c r="N42" s="41">
        <v>1408.17</v>
      </c>
      <c r="O42" s="44">
        <v>0</v>
      </c>
      <c r="P42" s="44">
        <v>0</v>
      </c>
      <c r="BZ42" s="36"/>
      <c r="CA42" s="59"/>
      <c r="CB42" s="2" t="s">
        <v>179</v>
      </c>
      <c r="CC42" s="51"/>
    </row>
    <row r="43" spans="1:81" s="6" customFormat="1" ht="45" x14ac:dyDescent="0.25">
      <c r="A43" s="37" t="s">
        <v>70</v>
      </c>
      <c r="B43" s="38" t="s">
        <v>184</v>
      </c>
      <c r="C43" s="591" t="s">
        <v>185</v>
      </c>
      <c r="D43" s="592"/>
      <c r="E43" s="593"/>
      <c r="F43" s="37" t="s">
        <v>186</v>
      </c>
      <c r="G43" s="39"/>
      <c r="H43" s="60">
        <v>0.44486999999999999</v>
      </c>
      <c r="I43" s="41">
        <v>17648.509999999998</v>
      </c>
      <c r="J43" s="41">
        <v>11305.87</v>
      </c>
      <c r="K43" s="43">
        <v>967.35</v>
      </c>
      <c r="L43" s="41">
        <v>10338.52</v>
      </c>
      <c r="M43" s="42"/>
      <c r="N43" s="42"/>
      <c r="O43" s="43">
        <v>2.72</v>
      </c>
      <c r="P43" s="45">
        <v>11.3</v>
      </c>
      <c r="BZ43" s="36"/>
      <c r="CA43" s="59"/>
      <c r="CB43" s="2" t="s">
        <v>185</v>
      </c>
      <c r="CC43" s="51"/>
    </row>
    <row r="44" spans="1:81" s="6" customFormat="1" ht="56.25" x14ac:dyDescent="0.25">
      <c r="A44" s="37" t="s">
        <v>73</v>
      </c>
      <c r="B44" s="38" t="s">
        <v>187</v>
      </c>
      <c r="C44" s="591" t="s">
        <v>188</v>
      </c>
      <c r="D44" s="592"/>
      <c r="E44" s="593"/>
      <c r="F44" s="37" t="s">
        <v>189</v>
      </c>
      <c r="G44" s="39"/>
      <c r="H44" s="60">
        <v>7.9240000000000005E-2</v>
      </c>
      <c r="I44" s="41">
        <v>115836.64</v>
      </c>
      <c r="J44" s="41">
        <v>13217.61</v>
      </c>
      <c r="K44" s="41">
        <v>13217.61</v>
      </c>
      <c r="L44" s="42"/>
      <c r="M44" s="42"/>
      <c r="N44" s="42"/>
      <c r="O44" s="43">
        <v>33.78</v>
      </c>
      <c r="P44" s="44">
        <v>0</v>
      </c>
      <c r="BZ44" s="36"/>
      <c r="CA44" s="59"/>
      <c r="CB44" s="2" t="s">
        <v>188</v>
      </c>
      <c r="CC44" s="51"/>
    </row>
    <row r="45" spans="1:81" s="6" customFormat="1" ht="22.5" x14ac:dyDescent="0.25">
      <c r="A45" s="37" t="s">
        <v>76</v>
      </c>
      <c r="B45" s="38" t="s">
        <v>190</v>
      </c>
      <c r="C45" s="591" t="s">
        <v>191</v>
      </c>
      <c r="D45" s="592"/>
      <c r="E45" s="593"/>
      <c r="F45" s="37" t="s">
        <v>177</v>
      </c>
      <c r="G45" s="39"/>
      <c r="H45" s="61">
        <v>2.2000000000000002</v>
      </c>
      <c r="I45" s="41">
        <v>396.4</v>
      </c>
      <c r="J45" s="41">
        <v>1139.47</v>
      </c>
      <c r="K45" s="43">
        <v>764.52</v>
      </c>
      <c r="L45" s="43">
        <v>268.68</v>
      </c>
      <c r="M45" s="43">
        <v>95.19</v>
      </c>
      <c r="N45" s="43">
        <v>11.08</v>
      </c>
      <c r="O45" s="43">
        <v>2.06</v>
      </c>
      <c r="P45" s="43">
        <v>0.18</v>
      </c>
      <c r="BZ45" s="36"/>
      <c r="CA45" s="59"/>
      <c r="CB45" s="2" t="s">
        <v>191</v>
      </c>
      <c r="CC45" s="51"/>
    </row>
    <row r="46" spans="1:81" s="6" customFormat="1" ht="22.5" x14ac:dyDescent="0.25">
      <c r="A46" s="37" t="s">
        <v>79</v>
      </c>
      <c r="B46" s="38" t="s">
        <v>192</v>
      </c>
      <c r="C46" s="591" t="s">
        <v>193</v>
      </c>
      <c r="D46" s="592"/>
      <c r="E46" s="593"/>
      <c r="F46" s="37" t="s">
        <v>177</v>
      </c>
      <c r="G46" s="39"/>
      <c r="H46" s="40">
        <v>2.42</v>
      </c>
      <c r="I46" s="41">
        <v>1376.47</v>
      </c>
      <c r="J46" s="41">
        <v>3331.06</v>
      </c>
      <c r="K46" s="42"/>
      <c r="L46" s="42"/>
      <c r="M46" s="42"/>
      <c r="N46" s="41">
        <v>3331.06</v>
      </c>
      <c r="O46" s="44">
        <v>0</v>
      </c>
      <c r="P46" s="44">
        <v>0</v>
      </c>
      <c r="BZ46" s="36"/>
      <c r="CA46" s="59"/>
      <c r="CB46" s="2" t="s">
        <v>193</v>
      </c>
      <c r="CC46" s="51"/>
    </row>
    <row r="47" spans="1:81" s="6" customFormat="1" ht="45" x14ac:dyDescent="0.25">
      <c r="A47" s="37" t="s">
        <v>82</v>
      </c>
      <c r="B47" s="38" t="s">
        <v>194</v>
      </c>
      <c r="C47" s="591" t="s">
        <v>195</v>
      </c>
      <c r="D47" s="592"/>
      <c r="E47" s="593"/>
      <c r="F47" s="37" t="s">
        <v>177</v>
      </c>
      <c r="G47" s="39"/>
      <c r="H47" s="40">
        <v>6.44</v>
      </c>
      <c r="I47" s="41">
        <v>4350.5600000000004</v>
      </c>
      <c r="J47" s="41">
        <v>39563.839999999997</v>
      </c>
      <c r="K47" s="41">
        <v>13046.79</v>
      </c>
      <c r="L47" s="41">
        <v>20088.310000000001</v>
      </c>
      <c r="M47" s="41">
        <v>6023.74</v>
      </c>
      <c r="N47" s="43">
        <v>405</v>
      </c>
      <c r="O47" s="43">
        <v>30.83</v>
      </c>
      <c r="P47" s="43">
        <v>9.51</v>
      </c>
      <c r="BZ47" s="36"/>
      <c r="CA47" s="59"/>
      <c r="CB47" s="2" t="s">
        <v>195</v>
      </c>
      <c r="CC47" s="51"/>
    </row>
    <row r="48" spans="1:81" s="6" customFormat="1" ht="22.5" x14ac:dyDescent="0.25">
      <c r="A48" s="37" t="s">
        <v>85</v>
      </c>
      <c r="B48" s="38" t="s">
        <v>196</v>
      </c>
      <c r="C48" s="591" t="s">
        <v>197</v>
      </c>
      <c r="D48" s="592"/>
      <c r="E48" s="593"/>
      <c r="F48" s="37" t="s">
        <v>198</v>
      </c>
      <c r="G48" s="39"/>
      <c r="H48" s="46">
        <v>4</v>
      </c>
      <c r="I48" s="41">
        <v>113272.7</v>
      </c>
      <c r="J48" s="41">
        <v>453090.8</v>
      </c>
      <c r="K48" s="42"/>
      <c r="L48" s="42"/>
      <c r="M48" s="42"/>
      <c r="N48" s="41">
        <v>453090.8</v>
      </c>
      <c r="O48" s="44">
        <v>0</v>
      </c>
      <c r="P48" s="44">
        <v>0</v>
      </c>
      <c r="BZ48" s="36"/>
      <c r="CA48" s="59"/>
      <c r="CB48" s="2" t="s">
        <v>197</v>
      </c>
      <c r="CC48" s="51"/>
    </row>
    <row r="49" spans="1:81" s="6" customFormat="1" ht="22.5" x14ac:dyDescent="0.25">
      <c r="A49" s="37" t="s">
        <v>88</v>
      </c>
      <c r="B49" s="38" t="s">
        <v>199</v>
      </c>
      <c r="C49" s="591" t="s">
        <v>200</v>
      </c>
      <c r="D49" s="592"/>
      <c r="E49" s="593"/>
      <c r="F49" s="37" t="s">
        <v>136</v>
      </c>
      <c r="G49" s="39"/>
      <c r="H49" s="47">
        <v>0.53680000000000005</v>
      </c>
      <c r="I49" s="41">
        <v>7049.75</v>
      </c>
      <c r="J49" s="41">
        <v>4610.3100000000004</v>
      </c>
      <c r="K49" s="41">
        <v>3666.45</v>
      </c>
      <c r="L49" s="43">
        <v>336.86</v>
      </c>
      <c r="M49" s="43">
        <v>158.79</v>
      </c>
      <c r="N49" s="43">
        <v>448.21</v>
      </c>
      <c r="O49" s="43">
        <v>9.2100000000000009</v>
      </c>
      <c r="P49" s="43">
        <v>0.35</v>
      </c>
      <c r="BZ49" s="36"/>
      <c r="CA49" s="59"/>
      <c r="CB49" s="2" t="s">
        <v>200</v>
      </c>
      <c r="CC49" s="51"/>
    </row>
    <row r="50" spans="1:81" s="6" customFormat="1" ht="56.25" x14ac:dyDescent="0.25">
      <c r="A50" s="37" t="s">
        <v>91</v>
      </c>
      <c r="B50" s="38" t="s">
        <v>201</v>
      </c>
      <c r="C50" s="591" t="s">
        <v>202</v>
      </c>
      <c r="D50" s="592"/>
      <c r="E50" s="593"/>
      <c r="F50" s="37" t="s">
        <v>203</v>
      </c>
      <c r="G50" s="39"/>
      <c r="H50" s="40">
        <v>53.68</v>
      </c>
      <c r="I50" s="41">
        <v>237.76</v>
      </c>
      <c r="J50" s="41">
        <v>12762.96</v>
      </c>
      <c r="K50" s="42"/>
      <c r="L50" s="42"/>
      <c r="M50" s="42"/>
      <c r="N50" s="41">
        <v>12762.96</v>
      </c>
      <c r="O50" s="44">
        <v>0</v>
      </c>
      <c r="P50" s="44">
        <v>0</v>
      </c>
      <c r="BZ50" s="36"/>
      <c r="CA50" s="59"/>
      <c r="CB50" s="2" t="s">
        <v>202</v>
      </c>
      <c r="CC50" s="51"/>
    </row>
    <row r="51" spans="1:81" s="6" customFormat="1" ht="45" x14ac:dyDescent="0.25">
      <c r="A51" s="37" t="s">
        <v>94</v>
      </c>
      <c r="B51" s="38" t="s">
        <v>204</v>
      </c>
      <c r="C51" s="591" t="s">
        <v>205</v>
      </c>
      <c r="D51" s="592"/>
      <c r="E51" s="593"/>
      <c r="F51" s="37" t="s">
        <v>186</v>
      </c>
      <c r="G51" s="39"/>
      <c r="H51" s="60">
        <v>0.43637999999999999</v>
      </c>
      <c r="I51" s="41">
        <v>5689.55</v>
      </c>
      <c r="J51" s="41">
        <v>4384.8599999999997</v>
      </c>
      <c r="K51" s="42"/>
      <c r="L51" s="41">
        <v>3575.24</v>
      </c>
      <c r="M51" s="43">
        <v>809.62</v>
      </c>
      <c r="N51" s="42"/>
      <c r="O51" s="44">
        <v>0</v>
      </c>
      <c r="P51" s="43">
        <v>1.34</v>
      </c>
      <c r="BZ51" s="36"/>
      <c r="CA51" s="59"/>
      <c r="CB51" s="2" t="s">
        <v>205</v>
      </c>
      <c r="CC51" s="51"/>
    </row>
    <row r="52" spans="1:81" s="6" customFormat="1" ht="22.5" x14ac:dyDescent="0.25">
      <c r="A52" s="37" t="s">
        <v>97</v>
      </c>
      <c r="B52" s="38" t="s">
        <v>206</v>
      </c>
      <c r="C52" s="591" t="s">
        <v>207</v>
      </c>
      <c r="D52" s="592"/>
      <c r="E52" s="593"/>
      <c r="F52" s="37" t="s">
        <v>189</v>
      </c>
      <c r="G52" s="39"/>
      <c r="H52" s="47">
        <v>4.4414999999999996</v>
      </c>
      <c r="I52" s="41">
        <v>5930.82</v>
      </c>
      <c r="J52" s="41">
        <v>45442.53</v>
      </c>
      <c r="K52" s="41">
        <v>31897.68</v>
      </c>
      <c r="L52" s="41">
        <v>6034.41</v>
      </c>
      <c r="M52" s="41">
        <v>7510.44</v>
      </c>
      <c r="N52" s="42"/>
      <c r="O52" s="43">
        <v>80.14</v>
      </c>
      <c r="P52" s="43">
        <v>16.760000000000002</v>
      </c>
      <c r="BZ52" s="36"/>
      <c r="CA52" s="59"/>
      <c r="CB52" s="2" t="s">
        <v>207</v>
      </c>
      <c r="CC52" s="51"/>
    </row>
    <row r="53" spans="1:81" s="6" customFormat="1" ht="22.5" x14ac:dyDescent="0.25">
      <c r="A53" s="37" t="s">
        <v>100</v>
      </c>
      <c r="B53" s="38" t="s">
        <v>208</v>
      </c>
      <c r="C53" s="591" t="s">
        <v>209</v>
      </c>
      <c r="D53" s="592"/>
      <c r="E53" s="593"/>
      <c r="F53" s="37" t="s">
        <v>189</v>
      </c>
      <c r="G53" s="39"/>
      <c r="H53" s="47">
        <v>0.1555</v>
      </c>
      <c r="I53" s="41">
        <v>30933.41</v>
      </c>
      <c r="J53" s="41">
        <v>6926.61</v>
      </c>
      <c r="K53" s="41">
        <v>6926.61</v>
      </c>
      <c r="L53" s="42"/>
      <c r="M53" s="42"/>
      <c r="N53" s="42"/>
      <c r="O53" s="43">
        <v>19.82</v>
      </c>
      <c r="P53" s="44">
        <v>0</v>
      </c>
      <c r="BZ53" s="36"/>
      <c r="CA53" s="59"/>
      <c r="CB53" s="2" t="s">
        <v>209</v>
      </c>
      <c r="CC53" s="51"/>
    </row>
    <row r="54" spans="1:81" s="6" customFormat="1" ht="33.75" x14ac:dyDescent="0.25">
      <c r="A54" s="37" t="s">
        <v>103</v>
      </c>
      <c r="B54" s="38" t="s">
        <v>210</v>
      </c>
      <c r="C54" s="591" t="s">
        <v>211</v>
      </c>
      <c r="D54" s="592"/>
      <c r="E54" s="593"/>
      <c r="F54" s="37" t="s">
        <v>136</v>
      </c>
      <c r="G54" s="39"/>
      <c r="H54" s="47">
        <v>1.5E-3</v>
      </c>
      <c r="I54" s="41">
        <v>2002.63</v>
      </c>
      <c r="J54" s="43">
        <v>7.19</v>
      </c>
      <c r="K54" s="43">
        <v>6.71</v>
      </c>
      <c r="L54" s="43">
        <v>0.13</v>
      </c>
      <c r="M54" s="43">
        <v>0.04</v>
      </c>
      <c r="N54" s="43">
        <v>0.31</v>
      </c>
      <c r="O54" s="43">
        <v>0.01</v>
      </c>
      <c r="P54" s="44">
        <v>0</v>
      </c>
      <c r="BZ54" s="36"/>
      <c r="CA54" s="59"/>
      <c r="CB54" s="2" t="s">
        <v>211</v>
      </c>
      <c r="CC54" s="51"/>
    </row>
    <row r="55" spans="1:81" s="6" customFormat="1" ht="33.75" x14ac:dyDescent="0.25">
      <c r="A55" s="37" t="s">
        <v>212</v>
      </c>
      <c r="B55" s="38" t="s">
        <v>213</v>
      </c>
      <c r="C55" s="591" t="s">
        <v>214</v>
      </c>
      <c r="D55" s="592"/>
      <c r="E55" s="593"/>
      <c r="F55" s="37" t="s">
        <v>171</v>
      </c>
      <c r="G55" s="39"/>
      <c r="H55" s="60">
        <v>1.1E-4</v>
      </c>
      <c r="I55" s="41">
        <v>317619.68</v>
      </c>
      <c r="J55" s="43">
        <v>34.94</v>
      </c>
      <c r="K55" s="42"/>
      <c r="L55" s="42"/>
      <c r="M55" s="42"/>
      <c r="N55" s="43">
        <v>34.94</v>
      </c>
      <c r="O55" s="44">
        <v>0</v>
      </c>
      <c r="P55" s="44">
        <v>0</v>
      </c>
      <c r="BZ55" s="36"/>
      <c r="CA55" s="59"/>
      <c r="CB55" s="2" t="s">
        <v>214</v>
      </c>
      <c r="CC55" s="51"/>
    </row>
    <row r="56" spans="1:81" s="6" customFormat="1" ht="22.5" x14ac:dyDescent="0.25">
      <c r="A56" s="37" t="s">
        <v>215</v>
      </c>
      <c r="B56" s="38" t="s">
        <v>216</v>
      </c>
      <c r="C56" s="591" t="s">
        <v>217</v>
      </c>
      <c r="D56" s="592"/>
      <c r="E56" s="593"/>
      <c r="F56" s="37" t="s">
        <v>136</v>
      </c>
      <c r="G56" s="39"/>
      <c r="H56" s="47">
        <v>1.5E-3</v>
      </c>
      <c r="I56" s="41">
        <v>1043.7</v>
      </c>
      <c r="J56" s="43">
        <v>1.86</v>
      </c>
      <c r="K56" s="43">
        <v>1.62</v>
      </c>
      <c r="L56" s="43">
        <v>0.05</v>
      </c>
      <c r="M56" s="43">
        <v>0.02</v>
      </c>
      <c r="N56" s="43">
        <v>0.17</v>
      </c>
      <c r="O56" s="44">
        <v>0</v>
      </c>
      <c r="P56" s="44">
        <v>0</v>
      </c>
      <c r="BZ56" s="36"/>
      <c r="CA56" s="59"/>
      <c r="CB56" s="2" t="s">
        <v>217</v>
      </c>
      <c r="CC56" s="51"/>
    </row>
    <row r="57" spans="1:81" s="6" customFormat="1" ht="45" x14ac:dyDescent="0.25">
      <c r="A57" s="37" t="s">
        <v>218</v>
      </c>
      <c r="B57" s="38" t="s">
        <v>219</v>
      </c>
      <c r="C57" s="591" t="s">
        <v>220</v>
      </c>
      <c r="D57" s="592"/>
      <c r="E57" s="593"/>
      <c r="F57" s="37" t="s">
        <v>139</v>
      </c>
      <c r="G57" s="39"/>
      <c r="H57" s="40">
        <v>0.04</v>
      </c>
      <c r="I57" s="41">
        <v>379.41</v>
      </c>
      <c r="J57" s="43">
        <v>15.18</v>
      </c>
      <c r="K57" s="42"/>
      <c r="L57" s="42"/>
      <c r="M57" s="42"/>
      <c r="N57" s="43">
        <v>15.18</v>
      </c>
      <c r="O57" s="44">
        <v>0</v>
      </c>
      <c r="P57" s="44">
        <v>0</v>
      </c>
      <c r="BZ57" s="36"/>
      <c r="CA57" s="59"/>
      <c r="CB57" s="2" t="s">
        <v>220</v>
      </c>
      <c r="CC57" s="51"/>
    </row>
    <row r="58" spans="1:81" s="6" customFormat="1" ht="15" x14ac:dyDescent="0.25">
      <c r="A58" s="595" t="s">
        <v>221</v>
      </c>
      <c r="B58" s="595"/>
      <c r="C58" s="595"/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BZ58" s="36"/>
      <c r="CA58" s="59" t="s">
        <v>221</v>
      </c>
      <c r="CC58" s="51"/>
    </row>
    <row r="59" spans="1:81" s="6" customFormat="1" ht="45" x14ac:dyDescent="0.25">
      <c r="A59" s="37" t="s">
        <v>222</v>
      </c>
      <c r="B59" s="38" t="s">
        <v>184</v>
      </c>
      <c r="C59" s="591" t="s">
        <v>185</v>
      </c>
      <c r="D59" s="592"/>
      <c r="E59" s="593"/>
      <c r="F59" s="37" t="s">
        <v>186</v>
      </c>
      <c r="G59" s="39"/>
      <c r="H59" s="60">
        <v>1.31952</v>
      </c>
      <c r="I59" s="41">
        <v>17648.509999999998</v>
      </c>
      <c r="J59" s="41">
        <v>33534.1</v>
      </c>
      <c r="K59" s="41">
        <v>2869.23</v>
      </c>
      <c r="L59" s="41">
        <v>30664.87</v>
      </c>
      <c r="M59" s="42"/>
      <c r="N59" s="42"/>
      <c r="O59" s="43">
        <v>8.06</v>
      </c>
      <c r="P59" s="43">
        <v>33.520000000000003</v>
      </c>
      <c r="BZ59" s="36"/>
      <c r="CA59" s="59"/>
      <c r="CB59" s="2" t="s">
        <v>185</v>
      </c>
      <c r="CC59" s="51"/>
    </row>
    <row r="60" spans="1:81" s="6" customFormat="1" ht="56.25" x14ac:dyDescent="0.25">
      <c r="A60" s="37" t="s">
        <v>223</v>
      </c>
      <c r="B60" s="38" t="s">
        <v>187</v>
      </c>
      <c r="C60" s="591" t="s">
        <v>188</v>
      </c>
      <c r="D60" s="592"/>
      <c r="E60" s="593"/>
      <c r="F60" s="37" t="s">
        <v>189</v>
      </c>
      <c r="G60" s="39"/>
      <c r="H60" s="60">
        <v>0.23502999999999999</v>
      </c>
      <c r="I60" s="41">
        <v>115836.64</v>
      </c>
      <c r="J60" s="41">
        <v>39204.120000000003</v>
      </c>
      <c r="K60" s="41">
        <v>39204.120000000003</v>
      </c>
      <c r="L60" s="42"/>
      <c r="M60" s="42"/>
      <c r="N60" s="42"/>
      <c r="O60" s="43">
        <v>100.18</v>
      </c>
      <c r="P60" s="44">
        <v>0</v>
      </c>
      <c r="BZ60" s="36"/>
      <c r="CA60" s="59"/>
      <c r="CB60" s="2" t="s">
        <v>188</v>
      </c>
      <c r="CC60" s="51"/>
    </row>
    <row r="61" spans="1:81" s="6" customFormat="1" ht="22.5" x14ac:dyDescent="0.25">
      <c r="A61" s="37" t="s">
        <v>224</v>
      </c>
      <c r="B61" s="38" t="s">
        <v>190</v>
      </c>
      <c r="C61" s="591" t="s">
        <v>191</v>
      </c>
      <c r="D61" s="592"/>
      <c r="E61" s="593"/>
      <c r="F61" s="37" t="s">
        <v>177</v>
      </c>
      <c r="G61" s="39"/>
      <c r="H61" s="40">
        <v>8.58</v>
      </c>
      <c r="I61" s="41">
        <v>396.4</v>
      </c>
      <c r="J61" s="41">
        <v>4443.91</v>
      </c>
      <c r="K61" s="41">
        <v>2981.62</v>
      </c>
      <c r="L61" s="41">
        <v>1047.8499999999999</v>
      </c>
      <c r="M61" s="43">
        <v>371.24</v>
      </c>
      <c r="N61" s="43">
        <v>43.2</v>
      </c>
      <c r="O61" s="43">
        <v>8.0299999999999994</v>
      </c>
      <c r="P61" s="43">
        <v>0.72</v>
      </c>
      <c r="BZ61" s="36"/>
      <c r="CA61" s="59"/>
      <c r="CB61" s="2" t="s">
        <v>191</v>
      </c>
      <c r="CC61" s="51"/>
    </row>
    <row r="62" spans="1:81" s="6" customFormat="1" ht="22.5" x14ac:dyDescent="0.25">
      <c r="A62" s="37" t="s">
        <v>225</v>
      </c>
      <c r="B62" s="38" t="s">
        <v>192</v>
      </c>
      <c r="C62" s="591" t="s">
        <v>193</v>
      </c>
      <c r="D62" s="592"/>
      <c r="E62" s="593"/>
      <c r="F62" s="37" t="s">
        <v>177</v>
      </c>
      <c r="G62" s="39"/>
      <c r="H62" s="55">
        <v>9.4380000000000006</v>
      </c>
      <c r="I62" s="41">
        <v>1376.47</v>
      </c>
      <c r="J62" s="41">
        <v>12991.12</v>
      </c>
      <c r="K62" s="42"/>
      <c r="L62" s="42"/>
      <c r="M62" s="42"/>
      <c r="N62" s="41">
        <v>12991.12</v>
      </c>
      <c r="O62" s="44">
        <v>0</v>
      </c>
      <c r="P62" s="44">
        <v>0</v>
      </c>
      <c r="BZ62" s="36"/>
      <c r="CA62" s="59"/>
      <c r="CB62" s="2" t="s">
        <v>193</v>
      </c>
      <c r="CC62" s="51"/>
    </row>
    <row r="63" spans="1:81" s="6" customFormat="1" ht="45" x14ac:dyDescent="0.25">
      <c r="A63" s="37" t="s">
        <v>226</v>
      </c>
      <c r="B63" s="38" t="s">
        <v>194</v>
      </c>
      <c r="C63" s="591" t="s">
        <v>195</v>
      </c>
      <c r="D63" s="592"/>
      <c r="E63" s="593"/>
      <c r="F63" s="37" t="s">
        <v>177</v>
      </c>
      <c r="G63" s="39"/>
      <c r="H63" s="40">
        <v>21.92</v>
      </c>
      <c r="I63" s="41">
        <v>4350.5600000000004</v>
      </c>
      <c r="J63" s="41">
        <v>134664.49</v>
      </c>
      <c r="K63" s="41">
        <v>44407.7</v>
      </c>
      <c r="L63" s="41">
        <v>68375.100000000006</v>
      </c>
      <c r="M63" s="41">
        <v>20503.169999999998</v>
      </c>
      <c r="N63" s="41">
        <v>1378.52</v>
      </c>
      <c r="O63" s="43">
        <v>104.95</v>
      </c>
      <c r="P63" s="43">
        <v>32.35</v>
      </c>
      <c r="BZ63" s="36"/>
      <c r="CA63" s="59"/>
      <c r="CB63" s="2" t="s">
        <v>195</v>
      </c>
      <c r="CC63" s="51"/>
    </row>
    <row r="64" spans="1:81" s="6" customFormat="1" ht="22.5" x14ac:dyDescent="0.25">
      <c r="A64" s="37" t="s">
        <v>227</v>
      </c>
      <c r="B64" s="38" t="s">
        <v>196</v>
      </c>
      <c r="C64" s="591" t="s">
        <v>228</v>
      </c>
      <c r="D64" s="592"/>
      <c r="E64" s="593"/>
      <c r="F64" s="37" t="s">
        <v>198</v>
      </c>
      <c r="G64" s="39"/>
      <c r="H64" s="46">
        <v>8</v>
      </c>
      <c r="I64" s="41">
        <v>221603.5</v>
      </c>
      <c r="J64" s="41">
        <v>1772828</v>
      </c>
      <c r="K64" s="42"/>
      <c r="L64" s="42"/>
      <c r="M64" s="42"/>
      <c r="N64" s="41">
        <v>1772828</v>
      </c>
      <c r="O64" s="44">
        <v>0</v>
      </c>
      <c r="P64" s="44">
        <v>0</v>
      </c>
      <c r="BZ64" s="36"/>
      <c r="CA64" s="59"/>
      <c r="CB64" s="2" t="s">
        <v>228</v>
      </c>
      <c r="CC64" s="51"/>
    </row>
    <row r="65" spans="1:81" s="6" customFormat="1" ht="22.5" x14ac:dyDescent="0.25">
      <c r="A65" s="37" t="s">
        <v>229</v>
      </c>
      <c r="B65" s="38" t="s">
        <v>199</v>
      </c>
      <c r="C65" s="591" t="s">
        <v>200</v>
      </c>
      <c r="D65" s="592"/>
      <c r="E65" s="593"/>
      <c r="F65" s="37" t="s">
        <v>136</v>
      </c>
      <c r="G65" s="39"/>
      <c r="H65" s="47">
        <v>1.8184</v>
      </c>
      <c r="I65" s="41">
        <v>7049.75</v>
      </c>
      <c r="J65" s="41">
        <v>15617.35</v>
      </c>
      <c r="K65" s="41">
        <v>12420.03</v>
      </c>
      <c r="L65" s="41">
        <v>1141.1099999999999</v>
      </c>
      <c r="M65" s="43">
        <v>537.9</v>
      </c>
      <c r="N65" s="41">
        <v>1518.31</v>
      </c>
      <c r="O65" s="45">
        <v>31.2</v>
      </c>
      <c r="P65" s="45">
        <v>1.2</v>
      </c>
      <c r="BZ65" s="36"/>
      <c r="CA65" s="59"/>
      <c r="CB65" s="2" t="s">
        <v>200</v>
      </c>
      <c r="CC65" s="51"/>
    </row>
    <row r="66" spans="1:81" s="6" customFormat="1" ht="56.25" x14ac:dyDescent="0.25">
      <c r="A66" s="37" t="s">
        <v>230</v>
      </c>
      <c r="B66" s="38" t="s">
        <v>201</v>
      </c>
      <c r="C66" s="591" t="s">
        <v>202</v>
      </c>
      <c r="D66" s="592"/>
      <c r="E66" s="593"/>
      <c r="F66" s="37" t="s">
        <v>203</v>
      </c>
      <c r="G66" s="39"/>
      <c r="H66" s="40">
        <v>181.84</v>
      </c>
      <c r="I66" s="41">
        <v>237.76</v>
      </c>
      <c r="J66" s="41">
        <v>43234.28</v>
      </c>
      <c r="K66" s="42"/>
      <c r="L66" s="42"/>
      <c r="M66" s="42"/>
      <c r="N66" s="41">
        <v>43234.28</v>
      </c>
      <c r="O66" s="44">
        <v>0</v>
      </c>
      <c r="P66" s="44">
        <v>0</v>
      </c>
      <c r="BZ66" s="36"/>
      <c r="CA66" s="59"/>
      <c r="CB66" s="2" t="s">
        <v>202</v>
      </c>
      <c r="CC66" s="51"/>
    </row>
    <row r="67" spans="1:81" s="6" customFormat="1" ht="45" x14ac:dyDescent="0.25">
      <c r="A67" s="37" t="s">
        <v>231</v>
      </c>
      <c r="B67" s="38" t="s">
        <v>204</v>
      </c>
      <c r="C67" s="591" t="s">
        <v>205</v>
      </c>
      <c r="D67" s="592"/>
      <c r="E67" s="593"/>
      <c r="F67" s="37" t="s">
        <v>186</v>
      </c>
      <c r="G67" s="39"/>
      <c r="H67" s="60">
        <v>1.28955</v>
      </c>
      <c r="I67" s="41">
        <v>5689.55</v>
      </c>
      <c r="J67" s="41">
        <v>12957.74</v>
      </c>
      <c r="K67" s="42"/>
      <c r="L67" s="41">
        <v>10565.23</v>
      </c>
      <c r="M67" s="41">
        <v>2392.5100000000002</v>
      </c>
      <c r="N67" s="42"/>
      <c r="O67" s="44">
        <v>0</v>
      </c>
      <c r="P67" s="43">
        <v>3.97</v>
      </c>
      <c r="BZ67" s="36"/>
      <c r="CA67" s="59"/>
      <c r="CB67" s="2" t="s">
        <v>205</v>
      </c>
      <c r="CC67" s="51"/>
    </row>
    <row r="68" spans="1:81" s="6" customFormat="1" ht="22.5" x14ac:dyDescent="0.25">
      <c r="A68" s="37" t="s">
        <v>232</v>
      </c>
      <c r="B68" s="38" t="s">
        <v>206</v>
      </c>
      <c r="C68" s="591" t="s">
        <v>207</v>
      </c>
      <c r="D68" s="592"/>
      <c r="E68" s="593"/>
      <c r="F68" s="37" t="s">
        <v>189</v>
      </c>
      <c r="G68" s="39"/>
      <c r="H68" s="47">
        <v>13.1252</v>
      </c>
      <c r="I68" s="41">
        <v>5930.82</v>
      </c>
      <c r="J68" s="41">
        <v>134288.47</v>
      </c>
      <c r="K68" s="41">
        <v>94261.71</v>
      </c>
      <c r="L68" s="41">
        <v>17832.45</v>
      </c>
      <c r="M68" s="41">
        <v>22194.31</v>
      </c>
      <c r="N68" s="42"/>
      <c r="O68" s="43">
        <v>236.82</v>
      </c>
      <c r="P68" s="43">
        <v>49.52</v>
      </c>
      <c r="BZ68" s="36"/>
      <c r="CA68" s="59"/>
      <c r="CB68" s="2" t="s">
        <v>207</v>
      </c>
      <c r="CC68" s="51"/>
    </row>
    <row r="69" spans="1:81" s="6" customFormat="1" ht="22.5" x14ac:dyDescent="0.25">
      <c r="A69" s="37" t="s">
        <v>233</v>
      </c>
      <c r="B69" s="38" t="s">
        <v>208</v>
      </c>
      <c r="C69" s="591" t="s">
        <v>209</v>
      </c>
      <c r="D69" s="592"/>
      <c r="E69" s="593"/>
      <c r="F69" s="37" t="s">
        <v>189</v>
      </c>
      <c r="G69" s="39"/>
      <c r="H69" s="47">
        <v>0.22969999999999999</v>
      </c>
      <c r="I69" s="41">
        <v>30933.41</v>
      </c>
      <c r="J69" s="41">
        <v>10231.780000000001</v>
      </c>
      <c r="K69" s="41">
        <v>10231.780000000001</v>
      </c>
      <c r="L69" s="42"/>
      <c r="M69" s="42"/>
      <c r="N69" s="42"/>
      <c r="O69" s="43">
        <v>29.27</v>
      </c>
      <c r="P69" s="44">
        <v>0</v>
      </c>
      <c r="BZ69" s="36"/>
      <c r="CA69" s="59"/>
      <c r="CB69" s="2" t="s">
        <v>209</v>
      </c>
      <c r="CC69" s="51"/>
    </row>
    <row r="70" spans="1:81" s="6" customFormat="1" ht="33.75" x14ac:dyDescent="0.25">
      <c r="A70" s="37" t="s">
        <v>234</v>
      </c>
      <c r="B70" s="38" t="s">
        <v>210</v>
      </c>
      <c r="C70" s="591" t="s">
        <v>211</v>
      </c>
      <c r="D70" s="592"/>
      <c r="E70" s="593"/>
      <c r="F70" s="37" t="s">
        <v>136</v>
      </c>
      <c r="G70" s="39"/>
      <c r="H70" s="55">
        <v>3.0000000000000001E-3</v>
      </c>
      <c r="I70" s="41">
        <v>2002.63</v>
      </c>
      <c r="J70" s="43">
        <v>14.37</v>
      </c>
      <c r="K70" s="43">
        <v>13.43</v>
      </c>
      <c r="L70" s="43">
        <v>0.27</v>
      </c>
      <c r="M70" s="43">
        <v>7.0000000000000007E-2</v>
      </c>
      <c r="N70" s="43">
        <v>0.6</v>
      </c>
      <c r="O70" s="43">
        <v>0.03</v>
      </c>
      <c r="P70" s="44">
        <v>0</v>
      </c>
      <c r="BZ70" s="36"/>
      <c r="CA70" s="59"/>
      <c r="CB70" s="2" t="s">
        <v>211</v>
      </c>
      <c r="CC70" s="51"/>
    </row>
    <row r="71" spans="1:81" s="6" customFormat="1" ht="33.75" x14ac:dyDescent="0.25">
      <c r="A71" s="37" t="s">
        <v>235</v>
      </c>
      <c r="B71" s="38" t="s">
        <v>213</v>
      </c>
      <c r="C71" s="591" t="s">
        <v>214</v>
      </c>
      <c r="D71" s="592"/>
      <c r="E71" s="593"/>
      <c r="F71" s="37" t="s">
        <v>171</v>
      </c>
      <c r="G71" s="39"/>
      <c r="H71" s="60">
        <v>2.2000000000000001E-4</v>
      </c>
      <c r="I71" s="41">
        <v>317619.68</v>
      </c>
      <c r="J71" s="43">
        <v>69.88</v>
      </c>
      <c r="K71" s="42"/>
      <c r="L71" s="42"/>
      <c r="M71" s="42"/>
      <c r="N71" s="43">
        <v>69.88</v>
      </c>
      <c r="O71" s="44">
        <v>0</v>
      </c>
      <c r="P71" s="44">
        <v>0</v>
      </c>
      <c r="BZ71" s="36"/>
      <c r="CA71" s="59"/>
      <c r="CB71" s="2" t="s">
        <v>214</v>
      </c>
      <c r="CC71" s="51"/>
    </row>
    <row r="72" spans="1:81" s="6" customFormat="1" ht="22.5" x14ac:dyDescent="0.25">
      <c r="A72" s="37" t="s">
        <v>236</v>
      </c>
      <c r="B72" s="38" t="s">
        <v>216</v>
      </c>
      <c r="C72" s="591" t="s">
        <v>217</v>
      </c>
      <c r="D72" s="592"/>
      <c r="E72" s="593"/>
      <c r="F72" s="37" t="s">
        <v>136</v>
      </c>
      <c r="G72" s="39"/>
      <c r="H72" s="55">
        <v>3.0000000000000001E-3</v>
      </c>
      <c r="I72" s="41">
        <v>1043.7</v>
      </c>
      <c r="J72" s="43">
        <v>3.72</v>
      </c>
      <c r="K72" s="43">
        <v>3.24</v>
      </c>
      <c r="L72" s="43">
        <v>0.1</v>
      </c>
      <c r="M72" s="43">
        <v>0.04</v>
      </c>
      <c r="N72" s="43">
        <v>0.34</v>
      </c>
      <c r="O72" s="43">
        <v>0.01</v>
      </c>
      <c r="P72" s="44">
        <v>0</v>
      </c>
      <c r="BZ72" s="36"/>
      <c r="CA72" s="59"/>
      <c r="CB72" s="2" t="s">
        <v>217</v>
      </c>
      <c r="CC72" s="51"/>
    </row>
    <row r="73" spans="1:81" s="6" customFormat="1" ht="45" x14ac:dyDescent="0.25">
      <c r="A73" s="37" t="s">
        <v>237</v>
      </c>
      <c r="B73" s="38" t="s">
        <v>219</v>
      </c>
      <c r="C73" s="591" t="s">
        <v>220</v>
      </c>
      <c r="D73" s="592"/>
      <c r="E73" s="593"/>
      <c r="F73" s="37" t="s">
        <v>139</v>
      </c>
      <c r="G73" s="39"/>
      <c r="H73" s="40">
        <v>0.08</v>
      </c>
      <c r="I73" s="41">
        <v>379.41</v>
      </c>
      <c r="J73" s="43">
        <v>30.35</v>
      </c>
      <c r="K73" s="42"/>
      <c r="L73" s="42"/>
      <c r="M73" s="42"/>
      <c r="N73" s="43">
        <v>30.35</v>
      </c>
      <c r="O73" s="44">
        <v>0</v>
      </c>
      <c r="P73" s="44">
        <v>0</v>
      </c>
      <c r="BZ73" s="36"/>
      <c r="CA73" s="59"/>
      <c r="CB73" s="2" t="s">
        <v>220</v>
      </c>
      <c r="CC73" s="51"/>
    </row>
    <row r="74" spans="1:81" s="6" customFormat="1" ht="15" x14ac:dyDescent="0.25">
      <c r="A74" s="588" t="s">
        <v>238</v>
      </c>
      <c r="B74" s="589"/>
      <c r="C74" s="589"/>
      <c r="D74" s="589"/>
      <c r="E74" s="589"/>
      <c r="F74" s="589"/>
      <c r="G74" s="589"/>
      <c r="H74" s="589"/>
      <c r="I74" s="590"/>
      <c r="J74" s="48"/>
      <c r="K74" s="48"/>
      <c r="L74" s="48"/>
      <c r="M74" s="48"/>
      <c r="N74" s="48"/>
      <c r="O74" s="62">
        <v>733.32793070000002</v>
      </c>
      <c r="P74" s="62">
        <v>127.7466481</v>
      </c>
      <c r="BZ74" s="36"/>
      <c r="CA74" s="59"/>
      <c r="CC74" s="51" t="s">
        <v>238</v>
      </c>
    </row>
    <row r="75" spans="1:81" s="6" customFormat="1" ht="15" x14ac:dyDescent="0.25">
      <c r="A75" s="594" t="s">
        <v>239</v>
      </c>
      <c r="B75" s="594"/>
      <c r="C75" s="594"/>
      <c r="D75" s="594"/>
      <c r="E75" s="594"/>
      <c r="F75" s="594"/>
      <c r="G75" s="594"/>
      <c r="H75" s="594"/>
      <c r="I75" s="594"/>
      <c r="J75" s="594"/>
      <c r="K75" s="594"/>
      <c r="L75" s="594"/>
      <c r="M75" s="594"/>
      <c r="N75" s="594"/>
      <c r="O75" s="594"/>
      <c r="P75" s="594"/>
      <c r="BZ75" s="36" t="s">
        <v>239</v>
      </c>
      <c r="CA75" s="59"/>
      <c r="CC75" s="51"/>
    </row>
    <row r="76" spans="1:81" s="6" customFormat="1" ht="15" x14ac:dyDescent="0.25">
      <c r="A76" s="595" t="s">
        <v>240</v>
      </c>
      <c r="B76" s="595"/>
      <c r="C76" s="595"/>
      <c r="D76" s="595"/>
      <c r="E76" s="595"/>
      <c r="F76" s="595"/>
      <c r="G76" s="595"/>
      <c r="H76" s="595"/>
      <c r="I76" s="595"/>
      <c r="J76" s="595"/>
      <c r="K76" s="595"/>
      <c r="L76" s="595"/>
      <c r="M76" s="595"/>
      <c r="N76" s="595"/>
      <c r="O76" s="595"/>
      <c r="P76" s="595"/>
      <c r="BZ76" s="36"/>
      <c r="CA76" s="59" t="s">
        <v>240</v>
      </c>
      <c r="CC76" s="51"/>
    </row>
    <row r="77" spans="1:81" s="6" customFormat="1" ht="22.5" x14ac:dyDescent="0.25">
      <c r="A77" s="37" t="s">
        <v>241</v>
      </c>
      <c r="B77" s="38" t="s">
        <v>242</v>
      </c>
      <c r="C77" s="591" t="s">
        <v>243</v>
      </c>
      <c r="D77" s="592"/>
      <c r="E77" s="593"/>
      <c r="F77" s="37" t="s">
        <v>203</v>
      </c>
      <c r="G77" s="39"/>
      <c r="H77" s="40">
        <v>620.48</v>
      </c>
      <c r="I77" s="41">
        <v>358.23</v>
      </c>
      <c r="J77" s="41">
        <v>222272.69</v>
      </c>
      <c r="K77" s="41">
        <v>222272.69</v>
      </c>
      <c r="L77" s="42"/>
      <c r="M77" s="42"/>
      <c r="N77" s="42"/>
      <c r="O77" s="43">
        <v>558.42999999999995</v>
      </c>
      <c r="P77" s="44">
        <v>0</v>
      </c>
      <c r="BZ77" s="36"/>
      <c r="CA77" s="59"/>
      <c r="CB77" s="2" t="s">
        <v>243</v>
      </c>
      <c r="CC77" s="51"/>
    </row>
    <row r="78" spans="1:81" s="6" customFormat="1" ht="33.75" x14ac:dyDescent="0.25">
      <c r="A78" s="37" t="s">
        <v>244</v>
      </c>
      <c r="B78" s="38" t="s">
        <v>245</v>
      </c>
      <c r="C78" s="591" t="s">
        <v>246</v>
      </c>
      <c r="D78" s="592"/>
      <c r="E78" s="593"/>
      <c r="F78" s="37" t="s">
        <v>136</v>
      </c>
      <c r="G78" s="39"/>
      <c r="H78" s="47">
        <v>6.2047999999999996</v>
      </c>
      <c r="I78" s="41">
        <v>1566.9</v>
      </c>
      <c r="J78" s="41">
        <v>9782.1</v>
      </c>
      <c r="K78" s="41">
        <v>8558.7199999999993</v>
      </c>
      <c r="L78" s="43">
        <v>173.24</v>
      </c>
      <c r="M78" s="43">
        <v>59.77</v>
      </c>
      <c r="N78" s="43">
        <v>990.37</v>
      </c>
      <c r="O78" s="43">
        <v>20.23</v>
      </c>
      <c r="P78" s="43">
        <v>0.12</v>
      </c>
      <c r="BZ78" s="36"/>
      <c r="CA78" s="59"/>
      <c r="CB78" s="2" t="s">
        <v>246</v>
      </c>
      <c r="CC78" s="51"/>
    </row>
    <row r="79" spans="1:81" s="6" customFormat="1" ht="22.5" x14ac:dyDescent="0.25">
      <c r="A79" s="37" t="s">
        <v>247</v>
      </c>
      <c r="B79" s="38" t="s">
        <v>248</v>
      </c>
      <c r="C79" s="591" t="s">
        <v>249</v>
      </c>
      <c r="D79" s="592"/>
      <c r="E79" s="593"/>
      <c r="F79" s="37" t="s">
        <v>171</v>
      </c>
      <c r="G79" s="39"/>
      <c r="H79" s="60">
        <v>0.18682000000000001</v>
      </c>
      <c r="I79" s="41">
        <v>309704.68</v>
      </c>
      <c r="J79" s="41">
        <v>57859.03</v>
      </c>
      <c r="K79" s="42"/>
      <c r="L79" s="42"/>
      <c r="M79" s="42"/>
      <c r="N79" s="41">
        <v>57859.03</v>
      </c>
      <c r="O79" s="44">
        <v>0</v>
      </c>
      <c r="P79" s="44">
        <v>0</v>
      </c>
      <c r="BZ79" s="36"/>
      <c r="CA79" s="59"/>
      <c r="CB79" s="2" t="s">
        <v>249</v>
      </c>
      <c r="CC79" s="51"/>
    </row>
    <row r="80" spans="1:81" s="6" customFormat="1" ht="78.75" x14ac:dyDescent="0.25">
      <c r="A80" s="37" t="s">
        <v>250</v>
      </c>
      <c r="B80" s="38" t="s">
        <v>251</v>
      </c>
      <c r="C80" s="591" t="s">
        <v>252</v>
      </c>
      <c r="D80" s="592"/>
      <c r="E80" s="593"/>
      <c r="F80" s="37" t="s">
        <v>198</v>
      </c>
      <c r="G80" s="39"/>
      <c r="H80" s="46">
        <v>176</v>
      </c>
      <c r="I80" s="41">
        <v>2789.36</v>
      </c>
      <c r="J80" s="41">
        <v>701893.14</v>
      </c>
      <c r="K80" s="41">
        <v>278085.46000000002</v>
      </c>
      <c r="L80" s="41">
        <v>297772.90000000002</v>
      </c>
      <c r="M80" s="41">
        <v>95793.72</v>
      </c>
      <c r="N80" s="41">
        <v>30241.06</v>
      </c>
      <c r="O80" s="45">
        <v>673.2</v>
      </c>
      <c r="P80" s="45">
        <v>191.4</v>
      </c>
      <c r="BZ80" s="36"/>
      <c r="CA80" s="59"/>
      <c r="CB80" s="2" t="s">
        <v>252</v>
      </c>
      <c r="CC80" s="51"/>
    </row>
    <row r="81" spans="1:81" s="6" customFormat="1" ht="56.25" x14ac:dyDescent="0.25">
      <c r="A81" s="37" t="s">
        <v>253</v>
      </c>
      <c r="B81" s="38" t="s">
        <v>254</v>
      </c>
      <c r="C81" s="591" t="s">
        <v>255</v>
      </c>
      <c r="D81" s="592"/>
      <c r="E81" s="593"/>
      <c r="F81" s="37" t="s">
        <v>198</v>
      </c>
      <c r="G81" s="39"/>
      <c r="H81" s="46">
        <v>13</v>
      </c>
      <c r="I81" s="41">
        <v>8995.15</v>
      </c>
      <c r="J81" s="41">
        <v>137901.71</v>
      </c>
      <c r="K81" s="41">
        <v>48330.36</v>
      </c>
      <c r="L81" s="41">
        <v>66373.03</v>
      </c>
      <c r="M81" s="41">
        <v>20964.61</v>
      </c>
      <c r="N81" s="41">
        <v>2233.71</v>
      </c>
      <c r="O81" s="44">
        <v>117</v>
      </c>
      <c r="P81" s="43">
        <v>41.73</v>
      </c>
      <c r="BZ81" s="36"/>
      <c r="CA81" s="59"/>
      <c r="CB81" s="2" t="s">
        <v>255</v>
      </c>
      <c r="CC81" s="51"/>
    </row>
    <row r="82" spans="1:81" s="6" customFormat="1" ht="45" x14ac:dyDescent="0.25">
      <c r="A82" s="37" t="s">
        <v>256</v>
      </c>
      <c r="B82" s="38" t="s">
        <v>257</v>
      </c>
      <c r="C82" s="591" t="s">
        <v>258</v>
      </c>
      <c r="D82" s="592"/>
      <c r="E82" s="593"/>
      <c r="F82" s="37" t="s">
        <v>198</v>
      </c>
      <c r="G82" s="39"/>
      <c r="H82" s="46">
        <v>3</v>
      </c>
      <c r="I82" s="41">
        <v>5798.66</v>
      </c>
      <c r="J82" s="41">
        <v>20406.32</v>
      </c>
      <c r="K82" s="41">
        <v>7410.66</v>
      </c>
      <c r="L82" s="41">
        <v>9469.8700000000008</v>
      </c>
      <c r="M82" s="41">
        <v>3010.32</v>
      </c>
      <c r="N82" s="43">
        <v>515.47</v>
      </c>
      <c r="O82" s="43">
        <v>17.940000000000001</v>
      </c>
      <c r="P82" s="44">
        <v>6</v>
      </c>
      <c r="BZ82" s="36"/>
      <c r="CA82" s="59"/>
      <c r="CB82" s="2" t="s">
        <v>258</v>
      </c>
      <c r="CC82" s="51"/>
    </row>
    <row r="83" spans="1:81" s="6" customFormat="1" ht="45" x14ac:dyDescent="0.25">
      <c r="A83" s="37" t="s">
        <v>259</v>
      </c>
      <c r="B83" s="38" t="s">
        <v>208</v>
      </c>
      <c r="C83" s="591" t="s">
        <v>260</v>
      </c>
      <c r="D83" s="592"/>
      <c r="E83" s="593"/>
      <c r="F83" s="37" t="s">
        <v>189</v>
      </c>
      <c r="G83" s="39"/>
      <c r="H83" s="47">
        <v>0.16320000000000001</v>
      </c>
      <c r="I83" s="41">
        <v>30933.41</v>
      </c>
      <c r="J83" s="41">
        <v>5048.33</v>
      </c>
      <c r="K83" s="41">
        <v>5048.33</v>
      </c>
      <c r="L83" s="42"/>
      <c r="M83" s="42"/>
      <c r="N83" s="42"/>
      <c r="O83" s="43">
        <v>14.44</v>
      </c>
      <c r="P83" s="44">
        <v>0</v>
      </c>
      <c r="BZ83" s="36"/>
      <c r="CA83" s="59"/>
      <c r="CB83" s="2" t="s">
        <v>260</v>
      </c>
      <c r="CC83" s="51"/>
    </row>
    <row r="84" spans="1:81" s="6" customFormat="1" ht="22.5" x14ac:dyDescent="0.25">
      <c r="A84" s="37" t="s">
        <v>261</v>
      </c>
      <c r="B84" s="38" t="s">
        <v>262</v>
      </c>
      <c r="C84" s="591" t="s">
        <v>263</v>
      </c>
      <c r="D84" s="592"/>
      <c r="E84" s="593"/>
      <c r="F84" s="37" t="s">
        <v>136</v>
      </c>
      <c r="G84" s="39"/>
      <c r="H84" s="47">
        <v>3.6600000000000001E-2</v>
      </c>
      <c r="I84" s="41">
        <v>1465.88</v>
      </c>
      <c r="J84" s="43">
        <v>54</v>
      </c>
      <c r="K84" s="43">
        <v>37.630000000000003</v>
      </c>
      <c r="L84" s="43">
        <v>1.02</v>
      </c>
      <c r="M84" s="43">
        <v>0.35</v>
      </c>
      <c r="N84" s="43">
        <v>15</v>
      </c>
      <c r="O84" s="43">
        <v>0.09</v>
      </c>
      <c r="P84" s="44">
        <v>0</v>
      </c>
      <c r="BZ84" s="36"/>
      <c r="CA84" s="59"/>
      <c r="CB84" s="2" t="s">
        <v>263</v>
      </c>
      <c r="CC84" s="51"/>
    </row>
    <row r="85" spans="1:81" s="6" customFormat="1" ht="22.5" x14ac:dyDescent="0.25">
      <c r="A85" s="37" t="s">
        <v>264</v>
      </c>
      <c r="B85" s="38" t="s">
        <v>248</v>
      </c>
      <c r="C85" s="591" t="s">
        <v>249</v>
      </c>
      <c r="D85" s="592"/>
      <c r="E85" s="593"/>
      <c r="F85" s="37" t="s">
        <v>171</v>
      </c>
      <c r="G85" s="39"/>
      <c r="H85" s="60">
        <v>1.14E-3</v>
      </c>
      <c r="I85" s="41">
        <v>309704.68</v>
      </c>
      <c r="J85" s="43">
        <v>353.06</v>
      </c>
      <c r="K85" s="42"/>
      <c r="L85" s="42"/>
      <c r="M85" s="42"/>
      <c r="N85" s="43">
        <v>353.06</v>
      </c>
      <c r="O85" s="44">
        <v>0</v>
      </c>
      <c r="P85" s="44">
        <v>0</v>
      </c>
      <c r="BZ85" s="36"/>
      <c r="CA85" s="59"/>
      <c r="CB85" s="2" t="s">
        <v>249</v>
      </c>
      <c r="CC85" s="51"/>
    </row>
    <row r="86" spans="1:81" s="6" customFormat="1" ht="33.75" x14ac:dyDescent="0.25">
      <c r="A86" s="37" t="s">
        <v>265</v>
      </c>
      <c r="B86" s="38" t="s">
        <v>266</v>
      </c>
      <c r="C86" s="591" t="s">
        <v>267</v>
      </c>
      <c r="D86" s="592"/>
      <c r="E86" s="593"/>
      <c r="F86" s="37" t="s">
        <v>171</v>
      </c>
      <c r="G86" s="39"/>
      <c r="H86" s="60">
        <v>1.11382</v>
      </c>
      <c r="I86" s="41">
        <v>34431.32</v>
      </c>
      <c r="J86" s="41">
        <v>43987.32</v>
      </c>
      <c r="K86" s="41">
        <v>21227.89</v>
      </c>
      <c r="L86" s="41">
        <v>17122.419999999998</v>
      </c>
      <c r="M86" s="41">
        <v>5637.01</v>
      </c>
      <c r="N86" s="42"/>
      <c r="O86" s="43">
        <v>45.99</v>
      </c>
      <c r="P86" s="43">
        <v>10.17</v>
      </c>
      <c r="BZ86" s="36"/>
      <c r="CA86" s="59"/>
      <c r="CB86" s="2" t="s">
        <v>267</v>
      </c>
      <c r="CC86" s="51"/>
    </row>
    <row r="87" spans="1:81" s="6" customFormat="1" ht="22.5" x14ac:dyDescent="0.25">
      <c r="A87" s="37" t="s">
        <v>268</v>
      </c>
      <c r="B87" s="38" t="s">
        <v>269</v>
      </c>
      <c r="C87" s="591" t="s">
        <v>270</v>
      </c>
      <c r="D87" s="592"/>
      <c r="E87" s="593"/>
      <c r="F87" s="37" t="s">
        <v>198</v>
      </c>
      <c r="G87" s="39"/>
      <c r="H87" s="46">
        <v>1</v>
      </c>
      <c r="I87" s="41">
        <v>227006.88</v>
      </c>
      <c r="J87" s="41">
        <v>227006.88</v>
      </c>
      <c r="K87" s="42"/>
      <c r="L87" s="42"/>
      <c r="M87" s="42"/>
      <c r="N87" s="41">
        <v>227006.88</v>
      </c>
      <c r="O87" s="44">
        <v>0</v>
      </c>
      <c r="P87" s="44">
        <v>0</v>
      </c>
      <c r="BZ87" s="36"/>
      <c r="CA87" s="59"/>
      <c r="CB87" s="2" t="s">
        <v>270</v>
      </c>
      <c r="CC87" s="51"/>
    </row>
    <row r="88" spans="1:81" s="6" customFormat="1" ht="45" x14ac:dyDescent="0.25">
      <c r="A88" s="37" t="s">
        <v>271</v>
      </c>
      <c r="B88" s="38" t="s">
        <v>272</v>
      </c>
      <c r="C88" s="591" t="s">
        <v>273</v>
      </c>
      <c r="D88" s="592"/>
      <c r="E88" s="593"/>
      <c r="F88" s="37" t="s">
        <v>198</v>
      </c>
      <c r="G88" s="39"/>
      <c r="H88" s="46">
        <v>1</v>
      </c>
      <c r="I88" s="41">
        <v>847.7</v>
      </c>
      <c r="J88" s="43">
        <v>864.65</v>
      </c>
      <c r="K88" s="43">
        <v>847.7</v>
      </c>
      <c r="L88" s="42"/>
      <c r="M88" s="42"/>
      <c r="N88" s="43">
        <v>16.95</v>
      </c>
      <c r="O88" s="43">
        <v>1.76</v>
      </c>
      <c r="P88" s="44">
        <v>0</v>
      </c>
      <c r="BZ88" s="36"/>
      <c r="CA88" s="59"/>
      <c r="CB88" s="2" t="s">
        <v>273</v>
      </c>
      <c r="CC88" s="51"/>
    </row>
    <row r="89" spans="1:81" s="6" customFormat="1" ht="15" x14ac:dyDescent="0.25">
      <c r="A89" s="588" t="s">
        <v>274</v>
      </c>
      <c r="B89" s="589"/>
      <c r="C89" s="589"/>
      <c r="D89" s="589"/>
      <c r="E89" s="589"/>
      <c r="F89" s="589"/>
      <c r="G89" s="589"/>
      <c r="H89" s="589"/>
      <c r="I89" s="590"/>
      <c r="J89" s="48"/>
      <c r="K89" s="48"/>
      <c r="L89" s="48"/>
      <c r="M89" s="48"/>
      <c r="N89" s="48"/>
      <c r="O89" s="62">
        <v>1449.0814138000001</v>
      </c>
      <c r="P89" s="62">
        <v>249.42690049999999</v>
      </c>
      <c r="BZ89" s="36"/>
      <c r="CA89" s="59"/>
      <c r="CC89" s="51" t="s">
        <v>274</v>
      </c>
    </row>
    <row r="90" spans="1:81" s="6" customFormat="1" ht="15" x14ac:dyDescent="0.25">
      <c r="A90" s="594" t="s">
        <v>275</v>
      </c>
      <c r="B90" s="594"/>
      <c r="C90" s="594"/>
      <c r="D90" s="594"/>
      <c r="E90" s="594"/>
      <c r="F90" s="594"/>
      <c r="G90" s="594"/>
      <c r="H90" s="594"/>
      <c r="I90" s="594"/>
      <c r="J90" s="594"/>
      <c r="K90" s="594"/>
      <c r="L90" s="594"/>
      <c r="M90" s="594"/>
      <c r="N90" s="594"/>
      <c r="O90" s="594"/>
      <c r="P90" s="594"/>
      <c r="BZ90" s="36" t="s">
        <v>275</v>
      </c>
      <c r="CA90" s="59"/>
      <c r="CC90" s="51"/>
    </row>
    <row r="91" spans="1:81" s="6" customFormat="1" ht="15" x14ac:dyDescent="0.25">
      <c r="A91" s="595" t="s">
        <v>276</v>
      </c>
      <c r="B91" s="595"/>
      <c r="C91" s="595"/>
      <c r="D91" s="595"/>
      <c r="E91" s="595"/>
      <c r="F91" s="595"/>
      <c r="G91" s="595"/>
      <c r="H91" s="595"/>
      <c r="I91" s="595"/>
      <c r="J91" s="595"/>
      <c r="K91" s="595"/>
      <c r="L91" s="595"/>
      <c r="M91" s="595"/>
      <c r="N91" s="595"/>
      <c r="O91" s="595"/>
      <c r="P91" s="595"/>
      <c r="BZ91" s="36"/>
      <c r="CA91" s="59" t="s">
        <v>276</v>
      </c>
      <c r="CC91" s="51"/>
    </row>
    <row r="92" spans="1:81" s="6" customFormat="1" ht="22.5" x14ac:dyDescent="0.25">
      <c r="A92" s="37" t="s">
        <v>277</v>
      </c>
      <c r="B92" s="38" t="s">
        <v>242</v>
      </c>
      <c r="C92" s="591" t="s">
        <v>278</v>
      </c>
      <c r="D92" s="592"/>
      <c r="E92" s="593"/>
      <c r="F92" s="37" t="s">
        <v>203</v>
      </c>
      <c r="G92" s="39"/>
      <c r="H92" s="40">
        <v>532.04</v>
      </c>
      <c r="I92" s="41">
        <v>358.23</v>
      </c>
      <c r="J92" s="41">
        <v>228709.31</v>
      </c>
      <c r="K92" s="41">
        <v>228709.31</v>
      </c>
      <c r="L92" s="42"/>
      <c r="M92" s="42"/>
      <c r="N92" s="42"/>
      <c r="O92" s="45">
        <v>574.6</v>
      </c>
      <c r="P92" s="44">
        <v>0</v>
      </c>
      <c r="BZ92" s="36"/>
      <c r="CA92" s="59"/>
      <c r="CB92" s="2" t="s">
        <v>278</v>
      </c>
      <c r="CC92" s="51"/>
    </row>
    <row r="93" spans="1:81" s="6" customFormat="1" ht="33.75" x14ac:dyDescent="0.25">
      <c r="A93" s="37" t="s">
        <v>279</v>
      </c>
      <c r="B93" s="38" t="s">
        <v>245</v>
      </c>
      <c r="C93" s="591" t="s">
        <v>280</v>
      </c>
      <c r="D93" s="592"/>
      <c r="E93" s="593"/>
      <c r="F93" s="37" t="s">
        <v>136</v>
      </c>
      <c r="G93" s="39"/>
      <c r="H93" s="47">
        <v>5.3204000000000002</v>
      </c>
      <c r="I93" s="41">
        <v>1566.9</v>
      </c>
      <c r="J93" s="41">
        <v>9895.5300000000007</v>
      </c>
      <c r="K93" s="41">
        <v>8806.57</v>
      </c>
      <c r="L93" s="43">
        <v>178.24</v>
      </c>
      <c r="M93" s="43">
        <v>61.51</v>
      </c>
      <c r="N93" s="43">
        <v>849.21</v>
      </c>
      <c r="O93" s="43">
        <v>20.81</v>
      </c>
      <c r="P93" s="43">
        <v>0.13</v>
      </c>
      <c r="BZ93" s="36"/>
      <c r="CA93" s="59"/>
      <c r="CB93" s="2" t="s">
        <v>280</v>
      </c>
      <c r="CC93" s="51"/>
    </row>
    <row r="94" spans="1:81" s="6" customFormat="1" ht="22.5" x14ac:dyDescent="0.25">
      <c r="A94" s="37" t="s">
        <v>281</v>
      </c>
      <c r="B94" s="38" t="s">
        <v>248</v>
      </c>
      <c r="C94" s="591" t="s">
        <v>249</v>
      </c>
      <c r="D94" s="592"/>
      <c r="E94" s="593"/>
      <c r="F94" s="37" t="s">
        <v>171</v>
      </c>
      <c r="G94" s="39"/>
      <c r="H94" s="60">
        <v>0.16006000000000001</v>
      </c>
      <c r="I94" s="41">
        <v>309704.68</v>
      </c>
      <c r="J94" s="41">
        <v>49571.33</v>
      </c>
      <c r="K94" s="42"/>
      <c r="L94" s="42"/>
      <c r="M94" s="42"/>
      <c r="N94" s="41">
        <v>49571.33</v>
      </c>
      <c r="O94" s="44">
        <v>0</v>
      </c>
      <c r="P94" s="44">
        <v>0</v>
      </c>
      <c r="BZ94" s="36"/>
      <c r="CA94" s="59"/>
      <c r="CB94" s="2" t="s">
        <v>249</v>
      </c>
      <c r="CC94" s="51"/>
    </row>
    <row r="95" spans="1:81" s="6" customFormat="1" ht="78.75" x14ac:dyDescent="0.25">
      <c r="A95" s="37" t="s">
        <v>282</v>
      </c>
      <c r="B95" s="38" t="s">
        <v>251</v>
      </c>
      <c r="C95" s="591" t="s">
        <v>283</v>
      </c>
      <c r="D95" s="592"/>
      <c r="E95" s="593"/>
      <c r="F95" s="37" t="s">
        <v>198</v>
      </c>
      <c r="G95" s="39"/>
      <c r="H95" s="46">
        <v>120</v>
      </c>
      <c r="I95" s="41">
        <v>2789.36</v>
      </c>
      <c r="J95" s="41">
        <v>570152.42000000004</v>
      </c>
      <c r="K95" s="41">
        <v>227524.46</v>
      </c>
      <c r="L95" s="41">
        <v>243632.38</v>
      </c>
      <c r="M95" s="41">
        <v>78376.679999999993</v>
      </c>
      <c r="N95" s="41">
        <v>20618.900000000001</v>
      </c>
      <c r="O95" s="45">
        <v>550.79999999999995</v>
      </c>
      <c r="P95" s="45">
        <v>156.6</v>
      </c>
      <c r="BZ95" s="36"/>
      <c r="CA95" s="59"/>
      <c r="CB95" s="2" t="s">
        <v>283</v>
      </c>
      <c r="CC95" s="51"/>
    </row>
    <row r="96" spans="1:81" s="6" customFormat="1" ht="56.25" x14ac:dyDescent="0.25">
      <c r="A96" s="37" t="s">
        <v>284</v>
      </c>
      <c r="B96" s="38" t="s">
        <v>285</v>
      </c>
      <c r="C96" s="591" t="s">
        <v>286</v>
      </c>
      <c r="D96" s="592"/>
      <c r="E96" s="593"/>
      <c r="F96" s="37" t="s">
        <v>198</v>
      </c>
      <c r="G96" s="39"/>
      <c r="H96" s="46">
        <v>6</v>
      </c>
      <c r="I96" s="41">
        <v>4138.32</v>
      </c>
      <c r="J96" s="41">
        <v>44075.75</v>
      </c>
      <c r="K96" s="41">
        <v>23898.54</v>
      </c>
      <c r="L96" s="41">
        <v>14360.46</v>
      </c>
      <c r="M96" s="41">
        <v>4785.8</v>
      </c>
      <c r="N96" s="41">
        <v>1030.95</v>
      </c>
      <c r="O96" s="43">
        <v>58.56</v>
      </c>
      <c r="P96" s="43">
        <v>9.6300000000000008</v>
      </c>
      <c r="BZ96" s="36"/>
      <c r="CA96" s="59"/>
      <c r="CB96" s="2" t="s">
        <v>286</v>
      </c>
      <c r="CC96" s="51"/>
    </row>
    <row r="97" spans="1:81" s="6" customFormat="1" ht="45" x14ac:dyDescent="0.25">
      <c r="A97" s="37" t="s">
        <v>287</v>
      </c>
      <c r="B97" s="38" t="s">
        <v>288</v>
      </c>
      <c r="C97" s="591" t="s">
        <v>289</v>
      </c>
      <c r="D97" s="592"/>
      <c r="E97" s="593"/>
      <c r="F97" s="37" t="s">
        <v>171</v>
      </c>
      <c r="G97" s="39"/>
      <c r="H97" s="60">
        <v>8.8080000000000006E-2</v>
      </c>
      <c r="I97" s="41">
        <v>62028.55</v>
      </c>
      <c r="J97" s="41">
        <v>5463.47</v>
      </c>
      <c r="K97" s="42"/>
      <c r="L97" s="42"/>
      <c r="M97" s="42"/>
      <c r="N97" s="41">
        <v>5463.47</v>
      </c>
      <c r="O97" s="44">
        <v>0</v>
      </c>
      <c r="P97" s="44">
        <v>0</v>
      </c>
      <c r="BZ97" s="36"/>
      <c r="CA97" s="59"/>
      <c r="CB97" s="2" t="s">
        <v>289</v>
      </c>
      <c r="CC97" s="51"/>
    </row>
    <row r="98" spans="1:81" s="6" customFormat="1" ht="33.75" x14ac:dyDescent="0.25">
      <c r="A98" s="37" t="s">
        <v>290</v>
      </c>
      <c r="B98" s="38" t="s">
        <v>291</v>
      </c>
      <c r="C98" s="591" t="s">
        <v>292</v>
      </c>
      <c r="D98" s="592"/>
      <c r="E98" s="593"/>
      <c r="F98" s="37" t="s">
        <v>171</v>
      </c>
      <c r="G98" s="39"/>
      <c r="H98" s="40">
        <v>0.03</v>
      </c>
      <c r="I98" s="41">
        <v>139305.70000000001</v>
      </c>
      <c r="J98" s="41">
        <v>4179.17</v>
      </c>
      <c r="K98" s="42"/>
      <c r="L98" s="42"/>
      <c r="M98" s="42"/>
      <c r="N98" s="41">
        <v>4179.17</v>
      </c>
      <c r="O98" s="44">
        <v>0</v>
      </c>
      <c r="P98" s="44">
        <v>0</v>
      </c>
      <c r="BZ98" s="36"/>
      <c r="CA98" s="59"/>
      <c r="CB98" s="2" t="s">
        <v>292</v>
      </c>
      <c r="CC98" s="51"/>
    </row>
    <row r="99" spans="1:81" s="6" customFormat="1" ht="33.75" x14ac:dyDescent="0.25">
      <c r="A99" s="37" t="s">
        <v>293</v>
      </c>
      <c r="B99" s="38" t="s">
        <v>210</v>
      </c>
      <c r="C99" s="591" t="s">
        <v>211</v>
      </c>
      <c r="D99" s="592"/>
      <c r="E99" s="593"/>
      <c r="F99" s="37" t="s">
        <v>136</v>
      </c>
      <c r="G99" s="39"/>
      <c r="H99" s="55">
        <v>3.5999999999999997E-2</v>
      </c>
      <c r="I99" s="41">
        <v>2002.63</v>
      </c>
      <c r="J99" s="43">
        <v>172.43</v>
      </c>
      <c r="K99" s="43">
        <v>161.13999999999999</v>
      </c>
      <c r="L99" s="43">
        <v>3.27</v>
      </c>
      <c r="M99" s="43">
        <v>0.84</v>
      </c>
      <c r="N99" s="43">
        <v>7.18</v>
      </c>
      <c r="O99" s="43">
        <v>0.35</v>
      </c>
      <c r="P99" s="44">
        <v>0</v>
      </c>
      <c r="BZ99" s="36"/>
      <c r="CA99" s="59"/>
      <c r="CB99" s="2" t="s">
        <v>211</v>
      </c>
      <c r="CC99" s="51"/>
    </row>
    <row r="100" spans="1:81" s="6" customFormat="1" ht="33.75" x14ac:dyDescent="0.25">
      <c r="A100" s="37" t="s">
        <v>294</v>
      </c>
      <c r="B100" s="38" t="s">
        <v>213</v>
      </c>
      <c r="C100" s="591" t="s">
        <v>214</v>
      </c>
      <c r="D100" s="592"/>
      <c r="E100" s="593"/>
      <c r="F100" s="37" t="s">
        <v>171</v>
      </c>
      <c r="G100" s="39"/>
      <c r="H100" s="40">
        <v>2.52</v>
      </c>
      <c r="I100" s="41">
        <v>317619.68</v>
      </c>
      <c r="J100" s="41">
        <v>800401.59</v>
      </c>
      <c r="K100" s="42"/>
      <c r="L100" s="42"/>
      <c r="M100" s="42"/>
      <c r="N100" s="41">
        <v>800401.59</v>
      </c>
      <c r="O100" s="44">
        <v>0</v>
      </c>
      <c r="P100" s="44">
        <v>0</v>
      </c>
      <c r="BZ100" s="36"/>
      <c r="CA100" s="59"/>
      <c r="CB100" s="2" t="s">
        <v>214</v>
      </c>
      <c r="CC100" s="51"/>
    </row>
    <row r="101" spans="1:81" s="6" customFormat="1" ht="22.5" x14ac:dyDescent="0.25">
      <c r="A101" s="37" t="s">
        <v>295</v>
      </c>
      <c r="B101" s="38" t="s">
        <v>216</v>
      </c>
      <c r="C101" s="591" t="s">
        <v>217</v>
      </c>
      <c r="D101" s="592"/>
      <c r="E101" s="593"/>
      <c r="F101" s="37" t="s">
        <v>136</v>
      </c>
      <c r="G101" s="39"/>
      <c r="H101" s="55">
        <v>3.5999999999999997E-2</v>
      </c>
      <c r="I101" s="41">
        <v>2043.46</v>
      </c>
      <c r="J101" s="43">
        <v>80.650000000000006</v>
      </c>
      <c r="K101" s="43">
        <v>38.93</v>
      </c>
      <c r="L101" s="43">
        <v>1.2</v>
      </c>
      <c r="M101" s="43">
        <v>0.41</v>
      </c>
      <c r="N101" s="43">
        <v>40.11</v>
      </c>
      <c r="O101" s="43">
        <v>0.09</v>
      </c>
      <c r="P101" s="44">
        <v>0</v>
      </c>
      <c r="BZ101" s="36"/>
      <c r="CA101" s="59"/>
      <c r="CB101" s="2" t="s">
        <v>217</v>
      </c>
      <c r="CC101" s="51"/>
    </row>
    <row r="102" spans="1:81" s="6" customFormat="1" ht="45" x14ac:dyDescent="0.25">
      <c r="A102" s="37" t="s">
        <v>296</v>
      </c>
      <c r="B102" s="38" t="s">
        <v>219</v>
      </c>
      <c r="C102" s="591" t="s">
        <v>297</v>
      </c>
      <c r="D102" s="592"/>
      <c r="E102" s="593"/>
      <c r="F102" s="37" t="s">
        <v>139</v>
      </c>
      <c r="G102" s="39"/>
      <c r="H102" s="40">
        <v>0.84</v>
      </c>
      <c r="I102" s="41">
        <v>379.41</v>
      </c>
      <c r="J102" s="43">
        <v>318.7</v>
      </c>
      <c r="K102" s="42"/>
      <c r="L102" s="42"/>
      <c r="M102" s="42"/>
      <c r="N102" s="43">
        <v>318.7</v>
      </c>
      <c r="O102" s="44">
        <v>0</v>
      </c>
      <c r="P102" s="44">
        <v>0</v>
      </c>
      <c r="BZ102" s="36"/>
      <c r="CA102" s="59"/>
      <c r="CB102" s="2" t="s">
        <v>297</v>
      </c>
      <c r="CC102" s="51"/>
    </row>
    <row r="103" spans="1:81" s="6" customFormat="1" ht="22.5" x14ac:dyDescent="0.25">
      <c r="A103" s="37" t="s">
        <v>298</v>
      </c>
      <c r="B103" s="38" t="s">
        <v>242</v>
      </c>
      <c r="C103" s="591" t="s">
        <v>299</v>
      </c>
      <c r="D103" s="592"/>
      <c r="E103" s="593"/>
      <c r="F103" s="37" t="s">
        <v>203</v>
      </c>
      <c r="G103" s="39"/>
      <c r="H103" s="46">
        <v>6</v>
      </c>
      <c r="I103" s="41">
        <v>358.23</v>
      </c>
      <c r="J103" s="41">
        <v>2579.23</v>
      </c>
      <c r="K103" s="41">
        <v>2579.23</v>
      </c>
      <c r="L103" s="42"/>
      <c r="M103" s="42"/>
      <c r="N103" s="42"/>
      <c r="O103" s="43">
        <v>6.48</v>
      </c>
      <c r="P103" s="44">
        <v>0</v>
      </c>
      <c r="BZ103" s="36"/>
      <c r="CA103" s="59"/>
      <c r="CB103" s="2" t="s">
        <v>299</v>
      </c>
      <c r="CC103" s="51"/>
    </row>
    <row r="104" spans="1:81" s="6" customFormat="1" ht="45" x14ac:dyDescent="0.25">
      <c r="A104" s="37" t="s">
        <v>300</v>
      </c>
      <c r="B104" s="38" t="s">
        <v>301</v>
      </c>
      <c r="C104" s="591" t="s">
        <v>302</v>
      </c>
      <c r="D104" s="592"/>
      <c r="E104" s="593"/>
      <c r="F104" s="37" t="s">
        <v>136</v>
      </c>
      <c r="G104" s="39"/>
      <c r="H104" s="40">
        <v>0.06</v>
      </c>
      <c r="I104" s="41">
        <v>10990.16</v>
      </c>
      <c r="J104" s="43">
        <v>782.59</v>
      </c>
      <c r="K104" s="43">
        <v>676.49</v>
      </c>
      <c r="L104" s="43">
        <v>23.85</v>
      </c>
      <c r="M104" s="43">
        <v>6.45</v>
      </c>
      <c r="N104" s="43">
        <v>75.8</v>
      </c>
      <c r="O104" s="43">
        <v>1.53</v>
      </c>
      <c r="P104" s="43">
        <v>0.01</v>
      </c>
      <c r="BZ104" s="36"/>
      <c r="CA104" s="59"/>
      <c r="CB104" s="2" t="s">
        <v>302</v>
      </c>
      <c r="CC104" s="51"/>
    </row>
    <row r="105" spans="1:81" s="6" customFormat="1" ht="78.75" x14ac:dyDescent="0.25">
      <c r="A105" s="37" t="s">
        <v>303</v>
      </c>
      <c r="B105" s="38" t="s">
        <v>304</v>
      </c>
      <c r="C105" s="591" t="s">
        <v>305</v>
      </c>
      <c r="D105" s="592"/>
      <c r="E105" s="593"/>
      <c r="F105" s="37" t="s">
        <v>139</v>
      </c>
      <c r="G105" s="39"/>
      <c r="H105" s="46">
        <v>12</v>
      </c>
      <c r="I105" s="41">
        <v>168.48</v>
      </c>
      <c r="J105" s="41">
        <v>2021.76</v>
      </c>
      <c r="K105" s="42"/>
      <c r="L105" s="42"/>
      <c r="M105" s="42"/>
      <c r="N105" s="41">
        <v>2021.76</v>
      </c>
      <c r="O105" s="44">
        <v>0</v>
      </c>
      <c r="P105" s="44">
        <v>0</v>
      </c>
      <c r="BZ105" s="36"/>
      <c r="CA105" s="59"/>
      <c r="CB105" s="2" t="s">
        <v>305</v>
      </c>
      <c r="CC105" s="51"/>
    </row>
    <row r="106" spans="1:81" s="6" customFormat="1" ht="56.25" x14ac:dyDescent="0.25">
      <c r="A106" s="37" t="s">
        <v>306</v>
      </c>
      <c r="B106" s="38" t="s">
        <v>257</v>
      </c>
      <c r="C106" s="591" t="s">
        <v>307</v>
      </c>
      <c r="D106" s="592"/>
      <c r="E106" s="593"/>
      <c r="F106" s="37" t="s">
        <v>198</v>
      </c>
      <c r="G106" s="39"/>
      <c r="H106" s="46">
        <v>8</v>
      </c>
      <c r="I106" s="41">
        <v>5798.66</v>
      </c>
      <c r="J106" s="41">
        <v>65025.31</v>
      </c>
      <c r="K106" s="41">
        <v>23714.1</v>
      </c>
      <c r="L106" s="41">
        <v>30303.59</v>
      </c>
      <c r="M106" s="41">
        <v>9633.0300000000007</v>
      </c>
      <c r="N106" s="41">
        <v>1374.59</v>
      </c>
      <c r="O106" s="43">
        <v>57.41</v>
      </c>
      <c r="P106" s="45">
        <v>19.2</v>
      </c>
      <c r="BZ106" s="36"/>
      <c r="CA106" s="59"/>
      <c r="CB106" s="2" t="s">
        <v>307</v>
      </c>
      <c r="CC106" s="51"/>
    </row>
    <row r="107" spans="1:81" s="6" customFormat="1" ht="67.5" x14ac:dyDescent="0.25">
      <c r="A107" s="37" t="s">
        <v>308</v>
      </c>
      <c r="B107" s="38" t="s">
        <v>254</v>
      </c>
      <c r="C107" s="591" t="s">
        <v>309</v>
      </c>
      <c r="D107" s="592"/>
      <c r="E107" s="593"/>
      <c r="F107" s="37" t="s">
        <v>198</v>
      </c>
      <c r="G107" s="39"/>
      <c r="H107" s="46">
        <v>16</v>
      </c>
      <c r="I107" s="41">
        <v>8995.15</v>
      </c>
      <c r="J107" s="41">
        <v>203120.38</v>
      </c>
      <c r="K107" s="41">
        <v>71380.22</v>
      </c>
      <c r="L107" s="41">
        <v>98027.87</v>
      </c>
      <c r="M107" s="41">
        <v>30963.11</v>
      </c>
      <c r="N107" s="41">
        <v>2749.18</v>
      </c>
      <c r="O107" s="45">
        <v>172.8</v>
      </c>
      <c r="P107" s="43">
        <v>61.63</v>
      </c>
      <c r="BZ107" s="36"/>
      <c r="CA107" s="59"/>
      <c r="CB107" s="2" t="s">
        <v>309</v>
      </c>
      <c r="CC107" s="51"/>
    </row>
    <row r="108" spans="1:81" s="6" customFormat="1" ht="45" x14ac:dyDescent="0.25">
      <c r="A108" s="37" t="s">
        <v>310</v>
      </c>
      <c r="B108" s="38" t="s">
        <v>208</v>
      </c>
      <c r="C108" s="591" t="s">
        <v>260</v>
      </c>
      <c r="D108" s="592"/>
      <c r="E108" s="593"/>
      <c r="F108" s="37" t="s">
        <v>189</v>
      </c>
      <c r="G108" s="39"/>
      <c r="H108" s="55">
        <v>0.159</v>
      </c>
      <c r="I108" s="41">
        <v>30933.41</v>
      </c>
      <c r="J108" s="41">
        <v>5902.09</v>
      </c>
      <c r="K108" s="41">
        <v>5902.09</v>
      </c>
      <c r="L108" s="42"/>
      <c r="M108" s="42"/>
      <c r="N108" s="42"/>
      <c r="O108" s="43">
        <v>16.89</v>
      </c>
      <c r="P108" s="44">
        <v>0</v>
      </c>
      <c r="BZ108" s="36"/>
      <c r="CA108" s="59"/>
      <c r="CB108" s="2" t="s">
        <v>260</v>
      </c>
      <c r="CC108" s="51"/>
    </row>
    <row r="109" spans="1:81" s="6" customFormat="1" ht="15" x14ac:dyDescent="0.25">
      <c r="A109" s="595" t="s">
        <v>311</v>
      </c>
      <c r="B109" s="595"/>
      <c r="C109" s="595"/>
      <c r="D109" s="595"/>
      <c r="E109" s="595"/>
      <c r="F109" s="595"/>
      <c r="G109" s="595"/>
      <c r="H109" s="595"/>
      <c r="I109" s="595"/>
      <c r="J109" s="595"/>
      <c r="K109" s="595"/>
      <c r="L109" s="595"/>
      <c r="M109" s="595"/>
      <c r="N109" s="595"/>
      <c r="O109" s="595"/>
      <c r="P109" s="595"/>
      <c r="BZ109" s="36"/>
      <c r="CA109" s="59" t="s">
        <v>311</v>
      </c>
      <c r="CC109" s="51"/>
    </row>
    <row r="110" spans="1:81" s="6" customFormat="1" ht="22.5" x14ac:dyDescent="0.25">
      <c r="A110" s="37" t="s">
        <v>312</v>
      </c>
      <c r="B110" s="38" t="s">
        <v>242</v>
      </c>
      <c r="C110" s="591" t="s">
        <v>313</v>
      </c>
      <c r="D110" s="592"/>
      <c r="E110" s="593"/>
      <c r="F110" s="37" t="s">
        <v>203</v>
      </c>
      <c r="G110" s="39"/>
      <c r="H110" s="40">
        <v>497.05</v>
      </c>
      <c r="I110" s="41">
        <v>358.23</v>
      </c>
      <c r="J110" s="41">
        <v>213668.08</v>
      </c>
      <c r="K110" s="41">
        <v>213668.08</v>
      </c>
      <c r="L110" s="42"/>
      <c r="M110" s="42"/>
      <c r="N110" s="42"/>
      <c r="O110" s="43">
        <v>536.80999999999995</v>
      </c>
      <c r="P110" s="44">
        <v>0</v>
      </c>
      <c r="BZ110" s="36"/>
      <c r="CA110" s="59"/>
      <c r="CB110" s="2" t="s">
        <v>313</v>
      </c>
      <c r="CC110" s="51"/>
    </row>
    <row r="111" spans="1:81" s="6" customFormat="1" ht="33.75" x14ac:dyDescent="0.25">
      <c r="A111" s="37" t="s">
        <v>314</v>
      </c>
      <c r="B111" s="38" t="s">
        <v>245</v>
      </c>
      <c r="C111" s="591" t="s">
        <v>315</v>
      </c>
      <c r="D111" s="592"/>
      <c r="E111" s="593"/>
      <c r="F111" s="37" t="s">
        <v>136</v>
      </c>
      <c r="G111" s="39"/>
      <c r="H111" s="47">
        <v>4.9705000000000004</v>
      </c>
      <c r="I111" s="41">
        <v>1566.9</v>
      </c>
      <c r="J111" s="41">
        <v>9244.7199999999993</v>
      </c>
      <c r="K111" s="41">
        <v>8227.4</v>
      </c>
      <c r="L111" s="43">
        <v>166.51</v>
      </c>
      <c r="M111" s="43">
        <v>57.45</v>
      </c>
      <c r="N111" s="43">
        <v>793.36</v>
      </c>
      <c r="O111" s="43">
        <v>19.440000000000001</v>
      </c>
      <c r="P111" s="43">
        <v>0.12</v>
      </c>
      <c r="BZ111" s="36"/>
      <c r="CA111" s="59"/>
      <c r="CB111" s="2" t="s">
        <v>315</v>
      </c>
      <c r="CC111" s="51"/>
    </row>
    <row r="112" spans="1:81" s="6" customFormat="1" ht="22.5" x14ac:dyDescent="0.25">
      <c r="A112" s="37" t="s">
        <v>316</v>
      </c>
      <c r="B112" s="38" t="s">
        <v>248</v>
      </c>
      <c r="C112" s="591" t="s">
        <v>249</v>
      </c>
      <c r="D112" s="592"/>
      <c r="E112" s="593"/>
      <c r="F112" s="37" t="s">
        <v>171</v>
      </c>
      <c r="G112" s="39"/>
      <c r="H112" s="47">
        <v>0.1497</v>
      </c>
      <c r="I112" s="41">
        <v>309704.68</v>
      </c>
      <c r="J112" s="41">
        <v>46362.79</v>
      </c>
      <c r="K112" s="42"/>
      <c r="L112" s="42"/>
      <c r="M112" s="42"/>
      <c r="N112" s="41">
        <v>46362.79</v>
      </c>
      <c r="O112" s="44">
        <v>0</v>
      </c>
      <c r="P112" s="44">
        <v>0</v>
      </c>
      <c r="BZ112" s="36"/>
      <c r="CA112" s="59"/>
      <c r="CB112" s="2" t="s">
        <v>249</v>
      </c>
      <c r="CC112" s="51"/>
    </row>
    <row r="113" spans="1:81" s="6" customFormat="1" ht="67.5" x14ac:dyDescent="0.25">
      <c r="A113" s="37" t="s">
        <v>317</v>
      </c>
      <c r="B113" s="38" t="s">
        <v>251</v>
      </c>
      <c r="C113" s="591" t="s">
        <v>318</v>
      </c>
      <c r="D113" s="592"/>
      <c r="E113" s="593"/>
      <c r="F113" s="37" t="s">
        <v>198</v>
      </c>
      <c r="G113" s="39"/>
      <c r="H113" s="46">
        <v>144</v>
      </c>
      <c r="I113" s="41">
        <v>2789.36</v>
      </c>
      <c r="J113" s="41">
        <v>684182.92</v>
      </c>
      <c r="K113" s="41">
        <v>273029.36</v>
      </c>
      <c r="L113" s="41">
        <v>292358.86</v>
      </c>
      <c r="M113" s="41">
        <v>94052.02</v>
      </c>
      <c r="N113" s="41">
        <v>24742.68</v>
      </c>
      <c r="O113" s="43">
        <v>660.96</v>
      </c>
      <c r="P113" s="43">
        <v>187.92</v>
      </c>
      <c r="BZ113" s="36"/>
      <c r="CA113" s="59"/>
      <c r="CB113" s="2" t="s">
        <v>318</v>
      </c>
      <c r="CC113" s="51"/>
    </row>
    <row r="114" spans="1:81" s="6" customFormat="1" ht="56.25" x14ac:dyDescent="0.25">
      <c r="A114" s="37" t="s">
        <v>319</v>
      </c>
      <c r="B114" s="38" t="s">
        <v>254</v>
      </c>
      <c r="C114" s="591" t="s">
        <v>320</v>
      </c>
      <c r="D114" s="592"/>
      <c r="E114" s="593"/>
      <c r="F114" s="37" t="s">
        <v>198</v>
      </c>
      <c r="G114" s="39"/>
      <c r="H114" s="46">
        <v>11</v>
      </c>
      <c r="I114" s="41">
        <v>8995.15</v>
      </c>
      <c r="J114" s="41">
        <v>139645.25</v>
      </c>
      <c r="K114" s="41">
        <v>49073.9</v>
      </c>
      <c r="L114" s="41">
        <v>67394.149999999994</v>
      </c>
      <c r="M114" s="41">
        <v>21287.14</v>
      </c>
      <c r="N114" s="41">
        <v>1890.06</v>
      </c>
      <c r="O114" s="45">
        <v>118.8</v>
      </c>
      <c r="P114" s="43">
        <v>42.37</v>
      </c>
      <c r="BZ114" s="36"/>
      <c r="CA114" s="59"/>
      <c r="CB114" s="2" t="s">
        <v>320</v>
      </c>
      <c r="CC114" s="51"/>
    </row>
    <row r="115" spans="1:81" s="6" customFormat="1" ht="45" x14ac:dyDescent="0.25">
      <c r="A115" s="37" t="s">
        <v>321</v>
      </c>
      <c r="B115" s="38" t="s">
        <v>208</v>
      </c>
      <c r="C115" s="591" t="s">
        <v>260</v>
      </c>
      <c r="D115" s="592"/>
      <c r="E115" s="593"/>
      <c r="F115" s="37" t="s">
        <v>189</v>
      </c>
      <c r="G115" s="39"/>
      <c r="H115" s="47">
        <v>0.1237</v>
      </c>
      <c r="I115" s="41">
        <v>30933.41</v>
      </c>
      <c r="J115" s="41">
        <v>4591.75</v>
      </c>
      <c r="K115" s="41">
        <v>4591.75</v>
      </c>
      <c r="L115" s="42"/>
      <c r="M115" s="42"/>
      <c r="N115" s="42"/>
      <c r="O115" s="43">
        <v>13.14</v>
      </c>
      <c r="P115" s="44">
        <v>0</v>
      </c>
      <c r="BZ115" s="36"/>
      <c r="CA115" s="59"/>
      <c r="CB115" s="2" t="s">
        <v>260</v>
      </c>
      <c r="CC115" s="51"/>
    </row>
    <row r="116" spans="1:81" s="6" customFormat="1" ht="15" x14ac:dyDescent="0.25">
      <c r="A116" s="595" t="s">
        <v>322</v>
      </c>
      <c r="B116" s="595"/>
      <c r="C116" s="595"/>
      <c r="D116" s="595"/>
      <c r="E116" s="595"/>
      <c r="F116" s="595"/>
      <c r="G116" s="595"/>
      <c r="H116" s="595"/>
      <c r="I116" s="595"/>
      <c r="J116" s="595"/>
      <c r="K116" s="595"/>
      <c r="L116" s="595"/>
      <c r="M116" s="595"/>
      <c r="N116" s="595"/>
      <c r="O116" s="595"/>
      <c r="P116" s="595"/>
      <c r="BZ116" s="36"/>
      <c r="CA116" s="59" t="s">
        <v>322</v>
      </c>
      <c r="CC116" s="51"/>
    </row>
    <row r="117" spans="1:81" s="6" customFormat="1" ht="33.75" x14ac:dyDescent="0.25">
      <c r="A117" s="37" t="s">
        <v>323</v>
      </c>
      <c r="B117" s="38" t="s">
        <v>262</v>
      </c>
      <c r="C117" s="591" t="s">
        <v>324</v>
      </c>
      <c r="D117" s="592"/>
      <c r="E117" s="593"/>
      <c r="F117" s="37" t="s">
        <v>136</v>
      </c>
      <c r="G117" s="39"/>
      <c r="H117" s="47">
        <v>3.6600000000000001E-2</v>
      </c>
      <c r="I117" s="41">
        <v>1465.88</v>
      </c>
      <c r="J117" s="43">
        <v>61.8</v>
      </c>
      <c r="K117" s="43">
        <v>45.16</v>
      </c>
      <c r="L117" s="43">
        <v>1.21</v>
      </c>
      <c r="M117" s="43">
        <v>0.43</v>
      </c>
      <c r="N117" s="43">
        <v>15</v>
      </c>
      <c r="O117" s="43">
        <v>0.11</v>
      </c>
      <c r="P117" s="44">
        <v>0</v>
      </c>
      <c r="BZ117" s="36"/>
      <c r="CA117" s="59"/>
      <c r="CB117" s="2" t="s">
        <v>324</v>
      </c>
      <c r="CC117" s="51"/>
    </row>
    <row r="118" spans="1:81" s="6" customFormat="1" ht="22.5" x14ac:dyDescent="0.25">
      <c r="A118" s="37" t="s">
        <v>325</v>
      </c>
      <c r="B118" s="38" t="s">
        <v>248</v>
      </c>
      <c r="C118" s="591" t="s">
        <v>249</v>
      </c>
      <c r="D118" s="592"/>
      <c r="E118" s="593"/>
      <c r="F118" s="37" t="s">
        <v>171</v>
      </c>
      <c r="G118" s="39"/>
      <c r="H118" s="60">
        <v>1.14E-3</v>
      </c>
      <c r="I118" s="41">
        <v>309704.68</v>
      </c>
      <c r="J118" s="43">
        <v>353.06</v>
      </c>
      <c r="K118" s="42"/>
      <c r="L118" s="42"/>
      <c r="M118" s="42"/>
      <c r="N118" s="43">
        <v>353.06</v>
      </c>
      <c r="O118" s="44">
        <v>0</v>
      </c>
      <c r="P118" s="44">
        <v>0</v>
      </c>
      <c r="BZ118" s="36"/>
      <c r="CA118" s="59"/>
      <c r="CB118" s="2" t="s">
        <v>249</v>
      </c>
      <c r="CC118" s="51"/>
    </row>
    <row r="119" spans="1:81" s="6" customFormat="1" ht="33.75" x14ac:dyDescent="0.25">
      <c r="A119" s="37" t="s">
        <v>326</v>
      </c>
      <c r="B119" s="38" t="s">
        <v>327</v>
      </c>
      <c r="C119" s="591" t="s">
        <v>328</v>
      </c>
      <c r="D119" s="592"/>
      <c r="E119" s="593"/>
      <c r="F119" s="37" t="s">
        <v>171</v>
      </c>
      <c r="G119" s="39"/>
      <c r="H119" s="55">
        <v>4.7270000000000003</v>
      </c>
      <c r="I119" s="41">
        <v>29426.720000000001</v>
      </c>
      <c r="J119" s="41">
        <v>193672.57</v>
      </c>
      <c r="K119" s="41">
        <v>82714.53</v>
      </c>
      <c r="L119" s="41">
        <v>84205.58</v>
      </c>
      <c r="M119" s="41">
        <v>26752.46</v>
      </c>
      <c r="N119" s="42"/>
      <c r="O119" s="43">
        <v>176.64</v>
      </c>
      <c r="P119" s="43">
        <v>48.61</v>
      </c>
      <c r="BZ119" s="36"/>
      <c r="CA119" s="59"/>
      <c r="CB119" s="2" t="s">
        <v>328</v>
      </c>
      <c r="CC119" s="51"/>
    </row>
    <row r="120" spans="1:81" s="6" customFormat="1" ht="22.5" x14ac:dyDescent="0.25">
      <c r="A120" s="37" t="s">
        <v>329</v>
      </c>
      <c r="B120" s="38" t="s">
        <v>330</v>
      </c>
      <c r="C120" s="591" t="s">
        <v>331</v>
      </c>
      <c r="D120" s="592"/>
      <c r="E120" s="593"/>
      <c r="F120" s="37" t="s">
        <v>198</v>
      </c>
      <c r="G120" s="39"/>
      <c r="H120" s="46">
        <v>1</v>
      </c>
      <c r="I120" s="41">
        <v>764705.09</v>
      </c>
      <c r="J120" s="41">
        <v>764705.09</v>
      </c>
      <c r="K120" s="42"/>
      <c r="L120" s="42"/>
      <c r="M120" s="42"/>
      <c r="N120" s="41">
        <v>764705.09</v>
      </c>
      <c r="O120" s="44">
        <v>0</v>
      </c>
      <c r="P120" s="44">
        <v>0</v>
      </c>
      <c r="BZ120" s="36"/>
      <c r="CA120" s="59"/>
      <c r="CB120" s="2" t="s">
        <v>331</v>
      </c>
      <c r="CC120" s="51"/>
    </row>
    <row r="121" spans="1:81" s="6" customFormat="1" ht="33.75" x14ac:dyDescent="0.25">
      <c r="A121" s="37" t="s">
        <v>332</v>
      </c>
      <c r="B121" s="38" t="s">
        <v>266</v>
      </c>
      <c r="C121" s="591" t="s">
        <v>333</v>
      </c>
      <c r="D121" s="592"/>
      <c r="E121" s="593"/>
      <c r="F121" s="37" t="s">
        <v>171</v>
      </c>
      <c r="G121" s="39"/>
      <c r="H121" s="60">
        <v>1.11382</v>
      </c>
      <c r="I121" s="41">
        <v>34431.32</v>
      </c>
      <c r="J121" s="41">
        <v>52784.78</v>
      </c>
      <c r="K121" s="41">
        <v>25473.47</v>
      </c>
      <c r="L121" s="41">
        <v>20546.900000000001</v>
      </c>
      <c r="M121" s="41">
        <v>6764.41</v>
      </c>
      <c r="N121" s="42"/>
      <c r="O121" s="43">
        <v>55.19</v>
      </c>
      <c r="P121" s="45">
        <v>12.2</v>
      </c>
      <c r="BZ121" s="36"/>
      <c r="CA121" s="59"/>
      <c r="CB121" s="2" t="s">
        <v>333</v>
      </c>
      <c r="CC121" s="51"/>
    </row>
    <row r="122" spans="1:81" s="6" customFormat="1" ht="22.5" x14ac:dyDescent="0.25">
      <c r="A122" s="37" t="s">
        <v>334</v>
      </c>
      <c r="B122" s="38" t="s">
        <v>269</v>
      </c>
      <c r="C122" s="591" t="s">
        <v>270</v>
      </c>
      <c r="D122" s="592"/>
      <c r="E122" s="593"/>
      <c r="F122" s="37" t="s">
        <v>198</v>
      </c>
      <c r="G122" s="39"/>
      <c r="H122" s="46">
        <v>1</v>
      </c>
      <c r="I122" s="41">
        <v>227006.88</v>
      </c>
      <c r="J122" s="41">
        <v>227006.88</v>
      </c>
      <c r="K122" s="42"/>
      <c r="L122" s="42"/>
      <c r="M122" s="42"/>
      <c r="N122" s="41">
        <v>227006.88</v>
      </c>
      <c r="O122" s="44">
        <v>0</v>
      </c>
      <c r="P122" s="44">
        <v>0</v>
      </c>
      <c r="BZ122" s="36"/>
      <c r="CA122" s="59"/>
      <c r="CB122" s="2" t="s">
        <v>270</v>
      </c>
      <c r="CC122" s="51"/>
    </row>
    <row r="123" spans="1:81" s="6" customFormat="1" ht="56.25" x14ac:dyDescent="0.25">
      <c r="A123" s="37" t="s">
        <v>335</v>
      </c>
      <c r="B123" s="38" t="s">
        <v>272</v>
      </c>
      <c r="C123" s="591" t="s">
        <v>336</v>
      </c>
      <c r="D123" s="592"/>
      <c r="E123" s="593"/>
      <c r="F123" s="37" t="s">
        <v>198</v>
      </c>
      <c r="G123" s="39"/>
      <c r="H123" s="46">
        <v>4</v>
      </c>
      <c r="I123" s="41">
        <v>847.7</v>
      </c>
      <c r="J123" s="41">
        <v>4136.8</v>
      </c>
      <c r="K123" s="41">
        <v>4068.98</v>
      </c>
      <c r="L123" s="42"/>
      <c r="M123" s="42"/>
      <c r="N123" s="43">
        <v>67.819999999999993</v>
      </c>
      <c r="O123" s="43">
        <v>8.4499999999999993</v>
      </c>
      <c r="P123" s="44">
        <v>0</v>
      </c>
      <c r="BZ123" s="36"/>
      <c r="CA123" s="59"/>
      <c r="CB123" s="2" t="s">
        <v>336</v>
      </c>
      <c r="CC123" s="51"/>
    </row>
    <row r="124" spans="1:81" s="6" customFormat="1" ht="22.5" x14ac:dyDescent="0.25">
      <c r="A124" s="37" t="s">
        <v>337</v>
      </c>
      <c r="B124" s="38" t="s">
        <v>242</v>
      </c>
      <c r="C124" s="591" t="s">
        <v>338</v>
      </c>
      <c r="D124" s="592"/>
      <c r="E124" s="593"/>
      <c r="F124" s="37" t="s">
        <v>203</v>
      </c>
      <c r="G124" s="39"/>
      <c r="H124" s="40">
        <v>1028.1300000000001</v>
      </c>
      <c r="I124" s="41">
        <v>358.23</v>
      </c>
      <c r="J124" s="41">
        <v>441964.71</v>
      </c>
      <c r="K124" s="41">
        <v>441964.71</v>
      </c>
      <c r="L124" s="42"/>
      <c r="M124" s="42"/>
      <c r="N124" s="42"/>
      <c r="O124" s="43">
        <v>1110.3800000000001</v>
      </c>
      <c r="P124" s="44">
        <v>0</v>
      </c>
      <c r="BZ124" s="36"/>
      <c r="CA124" s="59"/>
      <c r="CB124" s="2" t="s">
        <v>338</v>
      </c>
      <c r="CC124" s="51"/>
    </row>
    <row r="125" spans="1:81" s="6" customFormat="1" ht="33.75" x14ac:dyDescent="0.25">
      <c r="A125" s="37" t="s">
        <v>339</v>
      </c>
      <c r="B125" s="38" t="s">
        <v>245</v>
      </c>
      <c r="C125" s="591" t="s">
        <v>340</v>
      </c>
      <c r="D125" s="592"/>
      <c r="E125" s="593"/>
      <c r="F125" s="37" t="s">
        <v>136</v>
      </c>
      <c r="G125" s="39"/>
      <c r="H125" s="47">
        <v>10.2813</v>
      </c>
      <c r="I125" s="41">
        <v>1566.9</v>
      </c>
      <c r="J125" s="41">
        <v>19122.39</v>
      </c>
      <c r="K125" s="41">
        <v>17018.07</v>
      </c>
      <c r="L125" s="43">
        <v>344.44</v>
      </c>
      <c r="M125" s="43">
        <v>118.85</v>
      </c>
      <c r="N125" s="41">
        <v>1641.03</v>
      </c>
      <c r="O125" s="43">
        <v>40.22</v>
      </c>
      <c r="P125" s="43">
        <v>0.25</v>
      </c>
      <c r="BZ125" s="36"/>
      <c r="CA125" s="59"/>
      <c r="CB125" s="2" t="s">
        <v>340</v>
      </c>
      <c r="CC125" s="51"/>
    </row>
    <row r="126" spans="1:81" s="6" customFormat="1" ht="22.5" x14ac:dyDescent="0.25">
      <c r="A126" s="37" t="s">
        <v>341</v>
      </c>
      <c r="B126" s="38" t="s">
        <v>248</v>
      </c>
      <c r="C126" s="591" t="s">
        <v>249</v>
      </c>
      <c r="D126" s="592"/>
      <c r="E126" s="593"/>
      <c r="F126" s="37" t="s">
        <v>171</v>
      </c>
      <c r="G126" s="39"/>
      <c r="H126" s="47">
        <v>0.3095</v>
      </c>
      <c r="I126" s="41">
        <v>309704.68</v>
      </c>
      <c r="J126" s="41">
        <v>95853.6</v>
      </c>
      <c r="K126" s="42"/>
      <c r="L126" s="42"/>
      <c r="M126" s="42"/>
      <c r="N126" s="41">
        <v>95853.6</v>
      </c>
      <c r="O126" s="44">
        <v>0</v>
      </c>
      <c r="P126" s="44">
        <v>0</v>
      </c>
      <c r="BZ126" s="36"/>
      <c r="CA126" s="59"/>
      <c r="CB126" s="2" t="s">
        <v>249</v>
      </c>
      <c r="CC126" s="51"/>
    </row>
    <row r="127" spans="1:81" s="6" customFormat="1" ht="90" x14ac:dyDescent="0.25">
      <c r="A127" s="37" t="s">
        <v>342</v>
      </c>
      <c r="B127" s="38" t="s">
        <v>251</v>
      </c>
      <c r="C127" s="591" t="s">
        <v>343</v>
      </c>
      <c r="D127" s="592"/>
      <c r="E127" s="593"/>
      <c r="F127" s="37" t="s">
        <v>198</v>
      </c>
      <c r="G127" s="39"/>
      <c r="H127" s="46">
        <v>269</v>
      </c>
      <c r="I127" s="41">
        <v>2789.36</v>
      </c>
      <c r="J127" s="41">
        <v>1278091.67</v>
      </c>
      <c r="K127" s="41">
        <v>510034.01</v>
      </c>
      <c r="L127" s="41">
        <v>546142.57999999996</v>
      </c>
      <c r="M127" s="41">
        <v>175694.39</v>
      </c>
      <c r="N127" s="41">
        <v>46220.69</v>
      </c>
      <c r="O127" s="43">
        <v>1234.71</v>
      </c>
      <c r="P127" s="43">
        <v>351.05</v>
      </c>
      <c r="BZ127" s="36"/>
      <c r="CA127" s="59"/>
      <c r="CB127" s="2" t="s">
        <v>343</v>
      </c>
      <c r="CC127" s="51"/>
    </row>
    <row r="128" spans="1:81" s="6" customFormat="1" ht="56.25" x14ac:dyDescent="0.25">
      <c r="A128" s="37" t="s">
        <v>344</v>
      </c>
      <c r="B128" s="38" t="s">
        <v>257</v>
      </c>
      <c r="C128" s="591" t="s">
        <v>345</v>
      </c>
      <c r="D128" s="592"/>
      <c r="E128" s="593"/>
      <c r="F128" s="37" t="s">
        <v>198</v>
      </c>
      <c r="G128" s="39"/>
      <c r="H128" s="46">
        <v>10</v>
      </c>
      <c r="I128" s="41">
        <v>5798.66</v>
      </c>
      <c r="J128" s="41">
        <v>81281.63</v>
      </c>
      <c r="K128" s="41">
        <v>29642.62</v>
      </c>
      <c r="L128" s="41">
        <v>37879.49</v>
      </c>
      <c r="M128" s="41">
        <v>12041.28</v>
      </c>
      <c r="N128" s="41">
        <v>1718.24</v>
      </c>
      <c r="O128" s="43">
        <v>71.760000000000005</v>
      </c>
      <c r="P128" s="44">
        <v>24</v>
      </c>
      <c r="BZ128" s="36"/>
      <c r="CA128" s="59"/>
      <c r="CB128" s="2" t="s">
        <v>345</v>
      </c>
      <c r="CC128" s="51"/>
    </row>
    <row r="129" spans="1:81" s="6" customFormat="1" ht="67.5" x14ac:dyDescent="0.25">
      <c r="A129" s="37" t="s">
        <v>346</v>
      </c>
      <c r="B129" s="38" t="s">
        <v>254</v>
      </c>
      <c r="C129" s="591" t="s">
        <v>347</v>
      </c>
      <c r="D129" s="592"/>
      <c r="E129" s="593"/>
      <c r="F129" s="37" t="s">
        <v>198</v>
      </c>
      <c r="G129" s="39"/>
      <c r="H129" s="46">
        <v>25</v>
      </c>
      <c r="I129" s="41">
        <v>8995.15</v>
      </c>
      <c r="J129" s="41">
        <v>317375.62</v>
      </c>
      <c r="K129" s="41">
        <v>111531.6</v>
      </c>
      <c r="L129" s="41">
        <v>153168.54</v>
      </c>
      <c r="M129" s="41">
        <v>48379.86</v>
      </c>
      <c r="N129" s="41">
        <v>4295.62</v>
      </c>
      <c r="O129" s="44">
        <v>270</v>
      </c>
      <c r="P129" s="45">
        <v>96.3</v>
      </c>
      <c r="BZ129" s="36"/>
      <c r="CA129" s="59"/>
      <c r="CB129" s="2" t="s">
        <v>347</v>
      </c>
      <c r="CC129" s="51"/>
    </row>
    <row r="130" spans="1:81" s="6" customFormat="1" ht="45" x14ac:dyDescent="0.25">
      <c r="A130" s="37" t="s">
        <v>348</v>
      </c>
      <c r="B130" s="38" t="s">
        <v>208</v>
      </c>
      <c r="C130" s="591" t="s">
        <v>260</v>
      </c>
      <c r="D130" s="592"/>
      <c r="E130" s="593"/>
      <c r="F130" s="37" t="s">
        <v>189</v>
      </c>
      <c r="G130" s="39"/>
      <c r="H130" s="55">
        <v>0.27800000000000002</v>
      </c>
      <c r="I130" s="41">
        <v>30933.41</v>
      </c>
      <c r="J130" s="41">
        <v>10319.379999999999</v>
      </c>
      <c r="K130" s="41">
        <v>10319.379999999999</v>
      </c>
      <c r="L130" s="42"/>
      <c r="M130" s="42"/>
      <c r="N130" s="42"/>
      <c r="O130" s="43">
        <v>29.52</v>
      </c>
      <c r="P130" s="44">
        <v>0</v>
      </c>
      <c r="BZ130" s="36"/>
      <c r="CA130" s="59"/>
      <c r="CB130" s="2" t="s">
        <v>260</v>
      </c>
      <c r="CC130" s="51"/>
    </row>
    <row r="131" spans="1:81" s="6" customFormat="1" ht="15" x14ac:dyDescent="0.25">
      <c r="A131" s="595" t="s">
        <v>349</v>
      </c>
      <c r="B131" s="595"/>
      <c r="C131" s="595"/>
      <c r="D131" s="595"/>
      <c r="E131" s="595"/>
      <c r="F131" s="595"/>
      <c r="G131" s="595"/>
      <c r="H131" s="595"/>
      <c r="I131" s="595"/>
      <c r="J131" s="595"/>
      <c r="K131" s="595"/>
      <c r="L131" s="595"/>
      <c r="M131" s="595"/>
      <c r="N131" s="595"/>
      <c r="O131" s="595"/>
      <c r="P131" s="595"/>
      <c r="BZ131" s="36"/>
      <c r="CA131" s="59" t="s">
        <v>349</v>
      </c>
      <c r="CC131" s="51"/>
    </row>
    <row r="132" spans="1:81" s="6" customFormat="1" ht="45" x14ac:dyDescent="0.25">
      <c r="A132" s="37" t="s">
        <v>350</v>
      </c>
      <c r="B132" s="38" t="s">
        <v>351</v>
      </c>
      <c r="C132" s="591" t="s">
        <v>352</v>
      </c>
      <c r="D132" s="592"/>
      <c r="E132" s="593"/>
      <c r="F132" s="37" t="s">
        <v>171</v>
      </c>
      <c r="G132" s="39"/>
      <c r="H132" s="55">
        <v>17.088000000000001</v>
      </c>
      <c r="I132" s="41">
        <v>22303.68</v>
      </c>
      <c r="J132" s="41">
        <v>529172.29</v>
      </c>
      <c r="K132" s="41">
        <v>232743.73</v>
      </c>
      <c r="L132" s="41">
        <v>224606.48</v>
      </c>
      <c r="M132" s="41">
        <v>71822.080000000002</v>
      </c>
      <c r="N132" s="42"/>
      <c r="O132" s="43">
        <v>504.23</v>
      </c>
      <c r="P132" s="43">
        <v>130.21</v>
      </c>
      <c r="BZ132" s="36"/>
      <c r="CA132" s="59"/>
      <c r="CB132" s="2" t="s">
        <v>352</v>
      </c>
      <c r="CC132" s="51"/>
    </row>
    <row r="133" spans="1:81" s="6" customFormat="1" ht="22.5" x14ac:dyDescent="0.25">
      <c r="A133" s="37" t="s">
        <v>353</v>
      </c>
      <c r="B133" s="38" t="s">
        <v>330</v>
      </c>
      <c r="C133" s="591" t="s">
        <v>354</v>
      </c>
      <c r="D133" s="592"/>
      <c r="E133" s="593"/>
      <c r="F133" s="37" t="s">
        <v>198</v>
      </c>
      <c r="G133" s="39"/>
      <c r="H133" s="46">
        <v>2</v>
      </c>
      <c r="I133" s="41">
        <v>1389997.38</v>
      </c>
      <c r="J133" s="41">
        <v>2779994.76</v>
      </c>
      <c r="K133" s="42"/>
      <c r="L133" s="42"/>
      <c r="M133" s="42"/>
      <c r="N133" s="41">
        <v>2779994.76</v>
      </c>
      <c r="O133" s="44">
        <v>0</v>
      </c>
      <c r="P133" s="44">
        <v>0</v>
      </c>
      <c r="BZ133" s="36"/>
      <c r="CA133" s="59"/>
      <c r="CB133" s="2" t="s">
        <v>354</v>
      </c>
      <c r="CC133" s="51"/>
    </row>
    <row r="134" spans="1:81" s="6" customFormat="1" ht="45" x14ac:dyDescent="0.25">
      <c r="A134" s="37" t="s">
        <v>355</v>
      </c>
      <c r="B134" s="38" t="s">
        <v>272</v>
      </c>
      <c r="C134" s="591" t="s">
        <v>356</v>
      </c>
      <c r="D134" s="592"/>
      <c r="E134" s="593"/>
      <c r="F134" s="37" t="s">
        <v>198</v>
      </c>
      <c r="G134" s="39"/>
      <c r="H134" s="46">
        <v>2</v>
      </c>
      <c r="I134" s="41">
        <v>847.7</v>
      </c>
      <c r="J134" s="41">
        <v>2068.4</v>
      </c>
      <c r="K134" s="41">
        <v>2034.49</v>
      </c>
      <c r="L134" s="42"/>
      <c r="M134" s="42"/>
      <c r="N134" s="43">
        <v>33.909999999999997</v>
      </c>
      <c r="O134" s="43">
        <v>4.22</v>
      </c>
      <c r="P134" s="44">
        <v>0</v>
      </c>
      <c r="BZ134" s="36"/>
      <c r="CA134" s="59"/>
      <c r="CB134" s="2" t="s">
        <v>356</v>
      </c>
      <c r="CC134" s="51"/>
    </row>
    <row r="135" spans="1:81" s="6" customFormat="1" ht="15" x14ac:dyDescent="0.25">
      <c r="A135" s="588" t="s">
        <v>357</v>
      </c>
      <c r="B135" s="589"/>
      <c r="C135" s="589"/>
      <c r="D135" s="589"/>
      <c r="E135" s="589"/>
      <c r="F135" s="589"/>
      <c r="G135" s="589"/>
      <c r="H135" s="589"/>
      <c r="I135" s="590"/>
      <c r="J135" s="48"/>
      <c r="K135" s="48"/>
      <c r="L135" s="48"/>
      <c r="M135" s="48"/>
      <c r="N135" s="48"/>
      <c r="O135" s="62">
        <v>6314.9153613999997</v>
      </c>
      <c r="P135" s="62">
        <v>1140.2614974999999</v>
      </c>
      <c r="BZ135" s="36"/>
      <c r="CA135" s="59"/>
      <c r="CC135" s="51" t="s">
        <v>357</v>
      </c>
    </row>
    <row r="136" spans="1:81" s="6" customFormat="1" ht="15" x14ac:dyDescent="0.25">
      <c r="A136" s="594" t="s">
        <v>358</v>
      </c>
      <c r="B136" s="594"/>
      <c r="C136" s="594"/>
      <c r="D136" s="594"/>
      <c r="E136" s="594"/>
      <c r="F136" s="594"/>
      <c r="G136" s="594"/>
      <c r="H136" s="594"/>
      <c r="I136" s="594"/>
      <c r="J136" s="594"/>
      <c r="K136" s="594"/>
      <c r="L136" s="594"/>
      <c r="M136" s="594"/>
      <c r="N136" s="594"/>
      <c r="O136" s="594"/>
      <c r="P136" s="594"/>
      <c r="BZ136" s="36" t="s">
        <v>358</v>
      </c>
      <c r="CA136" s="59"/>
      <c r="CC136" s="51"/>
    </row>
    <row r="137" spans="1:81" s="6" customFormat="1" ht="33.75" x14ac:dyDescent="0.25">
      <c r="A137" s="37" t="s">
        <v>359</v>
      </c>
      <c r="B137" s="38" t="s">
        <v>360</v>
      </c>
      <c r="C137" s="591" t="s">
        <v>361</v>
      </c>
      <c r="D137" s="592"/>
      <c r="E137" s="593"/>
      <c r="F137" s="37" t="s">
        <v>198</v>
      </c>
      <c r="G137" s="39"/>
      <c r="H137" s="46">
        <v>386</v>
      </c>
      <c r="I137" s="41">
        <v>335.67</v>
      </c>
      <c r="J137" s="41">
        <v>184929.19</v>
      </c>
      <c r="K137" s="41">
        <v>68557.649999999994</v>
      </c>
      <c r="L137" s="41">
        <v>58919.34</v>
      </c>
      <c r="M137" s="41">
        <v>55361.66</v>
      </c>
      <c r="N137" s="41">
        <v>2090.54</v>
      </c>
      <c r="O137" s="45">
        <v>173.7</v>
      </c>
      <c r="P137" s="43">
        <v>123.52</v>
      </c>
      <c r="BZ137" s="36"/>
      <c r="CA137" s="59"/>
      <c r="CB137" s="2" t="s">
        <v>361</v>
      </c>
      <c r="CC137" s="51"/>
    </row>
    <row r="138" spans="1:81" s="6" customFormat="1" ht="33.75" x14ac:dyDescent="0.25">
      <c r="A138" s="37" t="s">
        <v>362</v>
      </c>
      <c r="B138" s="38" t="s">
        <v>363</v>
      </c>
      <c r="C138" s="591" t="s">
        <v>364</v>
      </c>
      <c r="D138" s="592"/>
      <c r="E138" s="593"/>
      <c r="F138" s="37" t="s">
        <v>171</v>
      </c>
      <c r="G138" s="39"/>
      <c r="H138" s="47">
        <v>3.8793000000000002</v>
      </c>
      <c r="I138" s="41">
        <v>59146.29</v>
      </c>
      <c r="J138" s="41">
        <v>229446.2</v>
      </c>
      <c r="K138" s="42"/>
      <c r="L138" s="42"/>
      <c r="M138" s="42"/>
      <c r="N138" s="41">
        <v>229446.2</v>
      </c>
      <c r="O138" s="44">
        <v>0</v>
      </c>
      <c r="P138" s="44">
        <v>0</v>
      </c>
      <c r="BZ138" s="36"/>
      <c r="CA138" s="59"/>
      <c r="CB138" s="2" t="s">
        <v>364</v>
      </c>
      <c r="CC138" s="51"/>
    </row>
    <row r="139" spans="1:81" s="6" customFormat="1" ht="33.75" x14ac:dyDescent="0.25">
      <c r="A139" s="37" t="s">
        <v>365</v>
      </c>
      <c r="B139" s="38" t="s">
        <v>366</v>
      </c>
      <c r="C139" s="591" t="s">
        <v>367</v>
      </c>
      <c r="D139" s="592"/>
      <c r="E139" s="593"/>
      <c r="F139" s="37" t="s">
        <v>168</v>
      </c>
      <c r="G139" s="39"/>
      <c r="H139" s="40">
        <v>15.69</v>
      </c>
      <c r="I139" s="41">
        <v>6792.19</v>
      </c>
      <c r="J139" s="41">
        <v>131755.84</v>
      </c>
      <c r="K139" s="41">
        <v>63009.03</v>
      </c>
      <c r="L139" s="41">
        <v>43277.41</v>
      </c>
      <c r="M139" s="41">
        <v>25186.15</v>
      </c>
      <c r="N139" s="43">
        <v>283.25</v>
      </c>
      <c r="O139" s="43">
        <v>140.58000000000001</v>
      </c>
      <c r="P139" s="43">
        <v>47.23</v>
      </c>
      <c r="BZ139" s="36"/>
      <c r="CA139" s="59"/>
      <c r="CB139" s="2" t="s">
        <v>367</v>
      </c>
      <c r="CC139" s="51"/>
    </row>
    <row r="140" spans="1:81" s="6" customFormat="1" ht="33.75" x14ac:dyDescent="0.25">
      <c r="A140" s="37" t="s">
        <v>368</v>
      </c>
      <c r="B140" s="38" t="s">
        <v>369</v>
      </c>
      <c r="C140" s="591" t="s">
        <v>370</v>
      </c>
      <c r="D140" s="592"/>
      <c r="E140" s="593"/>
      <c r="F140" s="37" t="s">
        <v>171</v>
      </c>
      <c r="G140" s="39"/>
      <c r="H140" s="60">
        <v>2.4790199999999998</v>
      </c>
      <c r="I140" s="41">
        <v>64162.85</v>
      </c>
      <c r="J140" s="41">
        <v>159060.99</v>
      </c>
      <c r="K140" s="42"/>
      <c r="L140" s="42"/>
      <c r="M140" s="42"/>
      <c r="N140" s="41">
        <v>159060.99</v>
      </c>
      <c r="O140" s="44">
        <v>0</v>
      </c>
      <c r="P140" s="44">
        <v>0</v>
      </c>
      <c r="BZ140" s="36"/>
      <c r="CA140" s="59"/>
      <c r="CB140" s="2" t="s">
        <v>370</v>
      </c>
      <c r="CC140" s="51"/>
    </row>
    <row r="141" spans="1:81" s="6" customFormat="1" ht="33.75" x14ac:dyDescent="0.25">
      <c r="A141" s="37" t="s">
        <v>371</v>
      </c>
      <c r="B141" s="38" t="s">
        <v>372</v>
      </c>
      <c r="C141" s="591" t="s">
        <v>373</v>
      </c>
      <c r="D141" s="592"/>
      <c r="E141" s="593"/>
      <c r="F141" s="37" t="s">
        <v>136</v>
      </c>
      <c r="G141" s="39"/>
      <c r="H141" s="40">
        <v>0.01</v>
      </c>
      <c r="I141" s="41">
        <v>2137.31</v>
      </c>
      <c r="J141" s="43">
        <v>21.55</v>
      </c>
      <c r="K141" s="43">
        <v>19.88</v>
      </c>
      <c r="L141" s="43">
        <v>0.43</v>
      </c>
      <c r="M141" s="43">
        <v>0.18</v>
      </c>
      <c r="N141" s="43">
        <v>1.06</v>
      </c>
      <c r="O141" s="43">
        <v>0.04</v>
      </c>
      <c r="P141" s="44">
        <v>0</v>
      </c>
      <c r="BZ141" s="36"/>
      <c r="CA141" s="59"/>
      <c r="CB141" s="2" t="s">
        <v>373</v>
      </c>
      <c r="CC141" s="51"/>
    </row>
    <row r="142" spans="1:81" s="6" customFormat="1" ht="33.75" x14ac:dyDescent="0.25">
      <c r="A142" s="37" t="s">
        <v>374</v>
      </c>
      <c r="B142" s="38" t="s">
        <v>375</v>
      </c>
      <c r="C142" s="591" t="s">
        <v>376</v>
      </c>
      <c r="D142" s="592"/>
      <c r="E142" s="593"/>
      <c r="F142" s="37" t="s">
        <v>171</v>
      </c>
      <c r="G142" s="39"/>
      <c r="H142" s="47">
        <v>1.4285000000000001</v>
      </c>
      <c r="I142" s="41">
        <v>59902.79</v>
      </c>
      <c r="J142" s="41">
        <v>85571.14</v>
      </c>
      <c r="K142" s="42"/>
      <c r="L142" s="42"/>
      <c r="M142" s="42"/>
      <c r="N142" s="41">
        <v>85571.14</v>
      </c>
      <c r="O142" s="44">
        <v>0</v>
      </c>
      <c r="P142" s="44">
        <v>0</v>
      </c>
      <c r="BZ142" s="36"/>
      <c r="CA142" s="59"/>
      <c r="CB142" s="2" t="s">
        <v>376</v>
      </c>
      <c r="CC142" s="51"/>
    </row>
    <row r="143" spans="1:81" s="6" customFormat="1" ht="45" x14ac:dyDescent="0.25">
      <c r="A143" s="37" t="s">
        <v>377</v>
      </c>
      <c r="B143" s="38" t="s">
        <v>378</v>
      </c>
      <c r="C143" s="591" t="s">
        <v>379</v>
      </c>
      <c r="D143" s="592"/>
      <c r="E143" s="593"/>
      <c r="F143" s="37" t="s">
        <v>198</v>
      </c>
      <c r="G143" s="39"/>
      <c r="H143" s="46">
        <v>35</v>
      </c>
      <c r="I143" s="41">
        <v>792.17</v>
      </c>
      <c r="J143" s="41">
        <v>27725.95</v>
      </c>
      <c r="K143" s="42"/>
      <c r="L143" s="42"/>
      <c r="M143" s="42"/>
      <c r="N143" s="41">
        <v>27725.95</v>
      </c>
      <c r="O143" s="44">
        <v>0</v>
      </c>
      <c r="P143" s="44">
        <v>0</v>
      </c>
      <c r="BZ143" s="36"/>
      <c r="CA143" s="59"/>
      <c r="CB143" s="2" t="s">
        <v>379</v>
      </c>
      <c r="CC143" s="51"/>
    </row>
    <row r="144" spans="1:81" s="6" customFormat="1" ht="22.5" x14ac:dyDescent="0.25">
      <c r="A144" s="37" t="s">
        <v>380</v>
      </c>
      <c r="B144" s="38" t="s">
        <v>381</v>
      </c>
      <c r="C144" s="591" t="s">
        <v>382</v>
      </c>
      <c r="D144" s="592"/>
      <c r="E144" s="593"/>
      <c r="F144" s="37" t="s">
        <v>41</v>
      </c>
      <c r="G144" s="39"/>
      <c r="H144" s="40">
        <v>13.44</v>
      </c>
      <c r="I144" s="41">
        <v>727.5</v>
      </c>
      <c r="J144" s="41">
        <v>9777.6</v>
      </c>
      <c r="K144" s="42"/>
      <c r="L144" s="42"/>
      <c r="M144" s="42"/>
      <c r="N144" s="41">
        <v>9777.6</v>
      </c>
      <c r="O144" s="44">
        <v>0</v>
      </c>
      <c r="P144" s="44">
        <v>0</v>
      </c>
      <c r="BZ144" s="36"/>
      <c r="CA144" s="59"/>
      <c r="CB144" s="2" t="s">
        <v>382</v>
      </c>
      <c r="CC144" s="51"/>
    </row>
    <row r="145" spans="1:81" s="6" customFormat="1" ht="15" x14ac:dyDescent="0.25">
      <c r="A145" s="37" t="s">
        <v>383</v>
      </c>
      <c r="B145" s="38" t="s">
        <v>384</v>
      </c>
      <c r="C145" s="591" t="s">
        <v>385</v>
      </c>
      <c r="D145" s="592"/>
      <c r="E145" s="593"/>
      <c r="F145" s="37" t="s">
        <v>171</v>
      </c>
      <c r="G145" s="39"/>
      <c r="H145" s="47">
        <v>3.8600000000000002E-2</v>
      </c>
      <c r="I145" s="41">
        <v>12415.01</v>
      </c>
      <c r="J145" s="43">
        <v>479.22</v>
      </c>
      <c r="K145" s="42"/>
      <c r="L145" s="42"/>
      <c r="M145" s="42"/>
      <c r="N145" s="43">
        <v>479.22</v>
      </c>
      <c r="O145" s="44">
        <v>0</v>
      </c>
      <c r="P145" s="44">
        <v>0</v>
      </c>
      <c r="BZ145" s="36"/>
      <c r="CA145" s="59"/>
      <c r="CB145" s="2" t="s">
        <v>385</v>
      </c>
      <c r="CC145" s="51"/>
    </row>
    <row r="146" spans="1:81" s="6" customFormat="1" ht="15" x14ac:dyDescent="0.25">
      <c r="A146" s="588" t="s">
        <v>386</v>
      </c>
      <c r="B146" s="589"/>
      <c r="C146" s="589"/>
      <c r="D146" s="589"/>
      <c r="E146" s="589"/>
      <c r="F146" s="589"/>
      <c r="G146" s="589"/>
      <c r="H146" s="589"/>
      <c r="I146" s="590"/>
      <c r="J146" s="48"/>
      <c r="K146" s="48"/>
      <c r="L146" s="48"/>
      <c r="M146" s="48"/>
      <c r="N146" s="48"/>
      <c r="O146" s="49">
        <v>314.32150000000001</v>
      </c>
      <c r="P146" s="49">
        <v>170.7473</v>
      </c>
      <c r="BZ146" s="36"/>
      <c r="CA146" s="59"/>
      <c r="CC146" s="51" t="s">
        <v>386</v>
      </c>
    </row>
    <row r="147" spans="1:81" s="6" customFormat="1" ht="15" x14ac:dyDescent="0.25">
      <c r="A147" s="594" t="s">
        <v>387</v>
      </c>
      <c r="B147" s="594"/>
      <c r="C147" s="594"/>
      <c r="D147" s="594"/>
      <c r="E147" s="594"/>
      <c r="F147" s="594"/>
      <c r="G147" s="594"/>
      <c r="H147" s="594"/>
      <c r="I147" s="594"/>
      <c r="J147" s="594"/>
      <c r="K147" s="594"/>
      <c r="L147" s="594"/>
      <c r="M147" s="594"/>
      <c r="N147" s="594"/>
      <c r="O147" s="594"/>
      <c r="P147" s="594"/>
      <c r="BZ147" s="36" t="s">
        <v>387</v>
      </c>
      <c r="CA147" s="59"/>
      <c r="CC147" s="51"/>
    </row>
    <row r="148" spans="1:81" s="6" customFormat="1" ht="15" x14ac:dyDescent="0.25">
      <c r="A148" s="595" t="s">
        <v>388</v>
      </c>
      <c r="B148" s="595"/>
      <c r="C148" s="595"/>
      <c r="D148" s="595"/>
      <c r="E148" s="595"/>
      <c r="F148" s="595"/>
      <c r="G148" s="595"/>
      <c r="H148" s="595"/>
      <c r="I148" s="595"/>
      <c r="J148" s="595"/>
      <c r="K148" s="595"/>
      <c r="L148" s="595"/>
      <c r="M148" s="595"/>
      <c r="N148" s="595"/>
      <c r="O148" s="595"/>
      <c r="P148" s="595"/>
      <c r="BZ148" s="36"/>
      <c r="CA148" s="59" t="s">
        <v>388</v>
      </c>
      <c r="CC148" s="51"/>
    </row>
    <row r="149" spans="1:81" s="6" customFormat="1" ht="33.75" x14ac:dyDescent="0.25">
      <c r="A149" s="37" t="s">
        <v>389</v>
      </c>
      <c r="B149" s="38" t="s">
        <v>360</v>
      </c>
      <c r="C149" s="591" t="s">
        <v>390</v>
      </c>
      <c r="D149" s="592"/>
      <c r="E149" s="593"/>
      <c r="F149" s="37" t="s">
        <v>198</v>
      </c>
      <c r="G149" s="39"/>
      <c r="H149" s="46">
        <v>300</v>
      </c>
      <c r="I149" s="41">
        <v>335.67</v>
      </c>
      <c r="J149" s="41">
        <v>172147.88</v>
      </c>
      <c r="K149" s="41">
        <v>63939.78</v>
      </c>
      <c r="L149" s="41">
        <v>54950.69</v>
      </c>
      <c r="M149" s="41">
        <v>51632.639999999999</v>
      </c>
      <c r="N149" s="41">
        <v>1624.77</v>
      </c>
      <c r="O149" s="44">
        <v>162</v>
      </c>
      <c r="P149" s="45">
        <v>115.2</v>
      </c>
      <c r="BZ149" s="36"/>
      <c r="CA149" s="59"/>
      <c r="CB149" s="2" t="s">
        <v>390</v>
      </c>
      <c r="CC149" s="51"/>
    </row>
    <row r="150" spans="1:81" s="6" customFormat="1" ht="33.75" x14ac:dyDescent="0.25">
      <c r="A150" s="37" t="s">
        <v>391</v>
      </c>
      <c r="B150" s="38" t="s">
        <v>363</v>
      </c>
      <c r="C150" s="591" t="s">
        <v>364</v>
      </c>
      <c r="D150" s="592"/>
      <c r="E150" s="593"/>
      <c r="F150" s="37" t="s">
        <v>171</v>
      </c>
      <c r="G150" s="39"/>
      <c r="H150" s="55">
        <v>3.0150000000000001</v>
      </c>
      <c r="I150" s="41">
        <v>59146.29</v>
      </c>
      <c r="J150" s="41">
        <v>178326.06</v>
      </c>
      <c r="K150" s="42"/>
      <c r="L150" s="42"/>
      <c r="M150" s="42"/>
      <c r="N150" s="41">
        <v>178326.06</v>
      </c>
      <c r="O150" s="44">
        <v>0</v>
      </c>
      <c r="P150" s="44">
        <v>0</v>
      </c>
      <c r="BZ150" s="36"/>
      <c r="CA150" s="59"/>
      <c r="CB150" s="2" t="s">
        <v>364</v>
      </c>
      <c r="CC150" s="51"/>
    </row>
    <row r="151" spans="1:81" s="6" customFormat="1" ht="33.75" x14ac:dyDescent="0.25">
      <c r="A151" s="37" t="s">
        <v>392</v>
      </c>
      <c r="B151" s="38" t="s">
        <v>366</v>
      </c>
      <c r="C151" s="591" t="s">
        <v>393</v>
      </c>
      <c r="D151" s="592"/>
      <c r="E151" s="593"/>
      <c r="F151" s="37" t="s">
        <v>168</v>
      </c>
      <c r="G151" s="39"/>
      <c r="H151" s="40">
        <v>12.48</v>
      </c>
      <c r="I151" s="41">
        <v>6792.19</v>
      </c>
      <c r="J151" s="41">
        <v>125715.02</v>
      </c>
      <c r="K151" s="41">
        <v>60141.7</v>
      </c>
      <c r="L151" s="41">
        <v>41308.01</v>
      </c>
      <c r="M151" s="41">
        <v>24040.01</v>
      </c>
      <c r="N151" s="43">
        <v>225.3</v>
      </c>
      <c r="O151" s="43">
        <v>134.18</v>
      </c>
      <c r="P151" s="43">
        <v>45.08</v>
      </c>
      <c r="BZ151" s="36"/>
      <c r="CA151" s="59"/>
      <c r="CB151" s="2" t="s">
        <v>393</v>
      </c>
      <c r="CC151" s="51"/>
    </row>
    <row r="152" spans="1:81" s="6" customFormat="1" ht="33.75" x14ac:dyDescent="0.25">
      <c r="A152" s="37" t="s">
        <v>394</v>
      </c>
      <c r="B152" s="38" t="s">
        <v>369</v>
      </c>
      <c r="C152" s="591" t="s">
        <v>370</v>
      </c>
      <c r="D152" s="592"/>
      <c r="E152" s="593"/>
      <c r="F152" s="37" t="s">
        <v>171</v>
      </c>
      <c r="G152" s="39"/>
      <c r="H152" s="47">
        <v>1.9718</v>
      </c>
      <c r="I152" s="41">
        <v>64162.85</v>
      </c>
      <c r="J152" s="41">
        <v>126516.31</v>
      </c>
      <c r="K152" s="42"/>
      <c r="L152" s="42"/>
      <c r="M152" s="42"/>
      <c r="N152" s="41">
        <v>126516.31</v>
      </c>
      <c r="O152" s="44">
        <v>0</v>
      </c>
      <c r="P152" s="44">
        <v>0</v>
      </c>
      <c r="BZ152" s="36"/>
      <c r="CA152" s="59"/>
      <c r="CB152" s="2" t="s">
        <v>370</v>
      </c>
      <c r="CC152" s="51"/>
    </row>
    <row r="153" spans="1:81" s="6" customFormat="1" ht="33.75" x14ac:dyDescent="0.25">
      <c r="A153" s="37" t="s">
        <v>395</v>
      </c>
      <c r="B153" s="38" t="s">
        <v>375</v>
      </c>
      <c r="C153" s="591" t="s">
        <v>376</v>
      </c>
      <c r="D153" s="592"/>
      <c r="E153" s="593"/>
      <c r="F153" s="37" t="s">
        <v>171</v>
      </c>
      <c r="G153" s="39"/>
      <c r="H153" s="55">
        <v>1.1160000000000001</v>
      </c>
      <c r="I153" s="41">
        <v>59902.79</v>
      </c>
      <c r="J153" s="41">
        <v>66851.509999999995</v>
      </c>
      <c r="K153" s="42"/>
      <c r="L153" s="42"/>
      <c r="M153" s="42"/>
      <c r="N153" s="41">
        <v>66851.509999999995</v>
      </c>
      <c r="O153" s="44">
        <v>0</v>
      </c>
      <c r="P153" s="44">
        <v>0</v>
      </c>
      <c r="BZ153" s="36"/>
      <c r="CA153" s="59"/>
      <c r="CB153" s="2" t="s">
        <v>376</v>
      </c>
      <c r="CC153" s="51"/>
    </row>
    <row r="154" spans="1:81" s="6" customFormat="1" ht="45" x14ac:dyDescent="0.25">
      <c r="A154" s="37" t="s">
        <v>396</v>
      </c>
      <c r="B154" s="38" t="s">
        <v>378</v>
      </c>
      <c r="C154" s="591" t="s">
        <v>379</v>
      </c>
      <c r="D154" s="592"/>
      <c r="E154" s="593"/>
      <c r="F154" s="37" t="s">
        <v>198</v>
      </c>
      <c r="G154" s="39"/>
      <c r="H154" s="46">
        <v>27</v>
      </c>
      <c r="I154" s="41">
        <v>792.17</v>
      </c>
      <c r="J154" s="41">
        <v>21388.59</v>
      </c>
      <c r="K154" s="42"/>
      <c r="L154" s="42"/>
      <c r="M154" s="42"/>
      <c r="N154" s="41">
        <v>21388.59</v>
      </c>
      <c r="O154" s="44">
        <v>0</v>
      </c>
      <c r="P154" s="44">
        <v>0</v>
      </c>
      <c r="BZ154" s="36"/>
      <c r="CA154" s="59"/>
      <c r="CB154" s="2" t="s">
        <v>379</v>
      </c>
      <c r="CC154" s="51"/>
    </row>
    <row r="155" spans="1:81" s="6" customFormat="1" ht="22.5" x14ac:dyDescent="0.25">
      <c r="A155" s="37" t="s">
        <v>397</v>
      </c>
      <c r="B155" s="38" t="s">
        <v>381</v>
      </c>
      <c r="C155" s="591" t="s">
        <v>382</v>
      </c>
      <c r="D155" s="592"/>
      <c r="E155" s="593"/>
      <c r="F155" s="37" t="s">
        <v>41</v>
      </c>
      <c r="G155" s="39"/>
      <c r="H155" s="61">
        <v>10.5</v>
      </c>
      <c r="I155" s="41">
        <v>727.5</v>
      </c>
      <c r="J155" s="41">
        <v>7638.75</v>
      </c>
      <c r="K155" s="42"/>
      <c r="L155" s="42"/>
      <c r="M155" s="42"/>
      <c r="N155" s="41">
        <v>7638.75</v>
      </c>
      <c r="O155" s="44">
        <v>0</v>
      </c>
      <c r="P155" s="44">
        <v>0</v>
      </c>
      <c r="BZ155" s="36"/>
      <c r="CA155" s="59"/>
      <c r="CB155" s="2" t="s">
        <v>382</v>
      </c>
      <c r="CC155" s="51"/>
    </row>
    <row r="156" spans="1:81" s="6" customFormat="1" ht="15" x14ac:dyDescent="0.25">
      <c r="A156" s="37" t="s">
        <v>398</v>
      </c>
      <c r="B156" s="38" t="s">
        <v>384</v>
      </c>
      <c r="C156" s="591" t="s">
        <v>385</v>
      </c>
      <c r="D156" s="592"/>
      <c r="E156" s="593"/>
      <c r="F156" s="37" t="s">
        <v>171</v>
      </c>
      <c r="G156" s="39"/>
      <c r="H156" s="40">
        <v>0.03</v>
      </c>
      <c r="I156" s="41">
        <v>12415.01</v>
      </c>
      <c r="J156" s="43">
        <v>372.45</v>
      </c>
      <c r="K156" s="42"/>
      <c r="L156" s="42"/>
      <c r="M156" s="42"/>
      <c r="N156" s="43">
        <v>372.45</v>
      </c>
      <c r="O156" s="44">
        <v>0</v>
      </c>
      <c r="P156" s="44">
        <v>0</v>
      </c>
      <c r="BZ156" s="36"/>
      <c r="CA156" s="59"/>
      <c r="CB156" s="2" t="s">
        <v>385</v>
      </c>
      <c r="CC156" s="51"/>
    </row>
    <row r="157" spans="1:81" s="6" customFormat="1" ht="15" x14ac:dyDescent="0.25">
      <c r="A157" s="595" t="s">
        <v>311</v>
      </c>
      <c r="B157" s="595"/>
      <c r="C157" s="595"/>
      <c r="D157" s="595"/>
      <c r="E157" s="595"/>
      <c r="F157" s="595"/>
      <c r="G157" s="595"/>
      <c r="H157" s="595"/>
      <c r="I157" s="595"/>
      <c r="J157" s="595"/>
      <c r="K157" s="595"/>
      <c r="L157" s="595"/>
      <c r="M157" s="595"/>
      <c r="N157" s="595"/>
      <c r="O157" s="595"/>
      <c r="P157" s="595"/>
      <c r="BZ157" s="36"/>
      <c r="CA157" s="59" t="s">
        <v>311</v>
      </c>
      <c r="CC157" s="51"/>
    </row>
    <row r="158" spans="1:81" s="6" customFormat="1" ht="33.75" x14ac:dyDescent="0.25">
      <c r="A158" s="37" t="s">
        <v>399</v>
      </c>
      <c r="B158" s="38" t="s">
        <v>360</v>
      </c>
      <c r="C158" s="591" t="s">
        <v>400</v>
      </c>
      <c r="D158" s="592"/>
      <c r="E158" s="593"/>
      <c r="F158" s="37" t="s">
        <v>198</v>
      </c>
      <c r="G158" s="39"/>
      <c r="H158" s="46">
        <v>310</v>
      </c>
      <c r="I158" s="41">
        <v>335.67</v>
      </c>
      <c r="J158" s="41">
        <v>177886.15</v>
      </c>
      <c r="K158" s="41">
        <v>66071.11</v>
      </c>
      <c r="L158" s="41">
        <v>56782.38</v>
      </c>
      <c r="M158" s="41">
        <v>53353.73</v>
      </c>
      <c r="N158" s="41">
        <v>1678.93</v>
      </c>
      <c r="O158" s="45">
        <v>167.4</v>
      </c>
      <c r="P158" s="43">
        <v>119.04</v>
      </c>
      <c r="BZ158" s="36"/>
      <c r="CA158" s="59"/>
      <c r="CB158" s="2" t="s">
        <v>400</v>
      </c>
      <c r="CC158" s="51"/>
    </row>
    <row r="159" spans="1:81" s="6" customFormat="1" ht="33.75" x14ac:dyDescent="0.25">
      <c r="A159" s="37" t="s">
        <v>401</v>
      </c>
      <c r="B159" s="38" t="s">
        <v>363</v>
      </c>
      <c r="C159" s="591" t="s">
        <v>364</v>
      </c>
      <c r="D159" s="592"/>
      <c r="E159" s="593"/>
      <c r="F159" s="37" t="s">
        <v>171</v>
      </c>
      <c r="G159" s="39"/>
      <c r="H159" s="47">
        <v>3.1154999999999999</v>
      </c>
      <c r="I159" s="41">
        <v>59146.29</v>
      </c>
      <c r="J159" s="41">
        <v>184270.27</v>
      </c>
      <c r="K159" s="42"/>
      <c r="L159" s="42"/>
      <c r="M159" s="42"/>
      <c r="N159" s="41">
        <v>184270.27</v>
      </c>
      <c r="O159" s="44">
        <v>0</v>
      </c>
      <c r="P159" s="44">
        <v>0</v>
      </c>
      <c r="BZ159" s="36"/>
      <c r="CA159" s="59"/>
      <c r="CB159" s="2" t="s">
        <v>364</v>
      </c>
      <c r="CC159" s="51"/>
    </row>
    <row r="160" spans="1:81" s="6" customFormat="1" ht="33.75" x14ac:dyDescent="0.25">
      <c r="A160" s="37" t="s">
        <v>402</v>
      </c>
      <c r="B160" s="38" t="s">
        <v>366</v>
      </c>
      <c r="C160" s="591" t="s">
        <v>403</v>
      </c>
      <c r="D160" s="592"/>
      <c r="E160" s="593"/>
      <c r="F160" s="37" t="s">
        <v>168</v>
      </c>
      <c r="G160" s="39"/>
      <c r="H160" s="40">
        <v>12.62</v>
      </c>
      <c r="I160" s="41">
        <v>6792.19</v>
      </c>
      <c r="J160" s="41">
        <v>127125.29</v>
      </c>
      <c r="K160" s="41">
        <v>60816.37</v>
      </c>
      <c r="L160" s="41">
        <v>41771.39</v>
      </c>
      <c r="M160" s="41">
        <v>24309.7</v>
      </c>
      <c r="N160" s="43">
        <v>227.83</v>
      </c>
      <c r="O160" s="43">
        <v>135.69</v>
      </c>
      <c r="P160" s="43">
        <v>45.58</v>
      </c>
      <c r="BZ160" s="36"/>
      <c r="CA160" s="59"/>
      <c r="CB160" s="2" t="s">
        <v>403</v>
      </c>
      <c r="CC160" s="51"/>
    </row>
    <row r="161" spans="1:81" s="6" customFormat="1" ht="33.75" x14ac:dyDescent="0.25">
      <c r="A161" s="37" t="s">
        <v>404</v>
      </c>
      <c r="B161" s="38" t="s">
        <v>369</v>
      </c>
      <c r="C161" s="591" t="s">
        <v>370</v>
      </c>
      <c r="D161" s="592"/>
      <c r="E161" s="593"/>
      <c r="F161" s="37" t="s">
        <v>171</v>
      </c>
      <c r="G161" s="39"/>
      <c r="H161" s="55">
        <v>1.994</v>
      </c>
      <c r="I161" s="41">
        <v>64162.85</v>
      </c>
      <c r="J161" s="41">
        <v>127940.72</v>
      </c>
      <c r="K161" s="42"/>
      <c r="L161" s="42"/>
      <c r="M161" s="42"/>
      <c r="N161" s="41">
        <v>127940.72</v>
      </c>
      <c r="O161" s="44">
        <v>0</v>
      </c>
      <c r="P161" s="44">
        <v>0</v>
      </c>
      <c r="BZ161" s="36"/>
      <c r="CA161" s="59"/>
      <c r="CB161" s="2" t="s">
        <v>370</v>
      </c>
      <c r="CC161" s="51"/>
    </row>
    <row r="162" spans="1:81" s="6" customFormat="1" ht="33.75" x14ac:dyDescent="0.25">
      <c r="A162" s="37" t="s">
        <v>405</v>
      </c>
      <c r="B162" s="38" t="s">
        <v>375</v>
      </c>
      <c r="C162" s="591" t="s">
        <v>376</v>
      </c>
      <c r="D162" s="592"/>
      <c r="E162" s="593"/>
      <c r="F162" s="37" t="s">
        <v>171</v>
      </c>
      <c r="G162" s="39"/>
      <c r="H162" s="47">
        <v>1.1532</v>
      </c>
      <c r="I162" s="41">
        <v>59902.79</v>
      </c>
      <c r="J162" s="41">
        <v>69079.899999999994</v>
      </c>
      <c r="K162" s="42"/>
      <c r="L162" s="42"/>
      <c r="M162" s="42"/>
      <c r="N162" s="41">
        <v>69079.899999999994</v>
      </c>
      <c r="O162" s="44">
        <v>0</v>
      </c>
      <c r="P162" s="44">
        <v>0</v>
      </c>
      <c r="BZ162" s="36"/>
      <c r="CA162" s="59"/>
      <c r="CB162" s="2" t="s">
        <v>376</v>
      </c>
      <c r="CC162" s="51"/>
    </row>
    <row r="163" spans="1:81" s="6" customFormat="1" ht="45" x14ac:dyDescent="0.25">
      <c r="A163" s="37" t="s">
        <v>406</v>
      </c>
      <c r="B163" s="38" t="s">
        <v>378</v>
      </c>
      <c r="C163" s="591" t="s">
        <v>379</v>
      </c>
      <c r="D163" s="592"/>
      <c r="E163" s="593"/>
      <c r="F163" s="37" t="s">
        <v>198</v>
      </c>
      <c r="G163" s="39"/>
      <c r="H163" s="46">
        <v>28</v>
      </c>
      <c r="I163" s="41">
        <v>792.17</v>
      </c>
      <c r="J163" s="41">
        <v>22180.76</v>
      </c>
      <c r="K163" s="42"/>
      <c r="L163" s="42"/>
      <c r="M163" s="42"/>
      <c r="N163" s="41">
        <v>22180.76</v>
      </c>
      <c r="O163" s="44">
        <v>0</v>
      </c>
      <c r="P163" s="44">
        <v>0</v>
      </c>
      <c r="BZ163" s="36"/>
      <c r="CA163" s="59"/>
      <c r="CB163" s="2" t="s">
        <v>379</v>
      </c>
      <c r="CC163" s="51"/>
    </row>
    <row r="164" spans="1:81" s="6" customFormat="1" ht="22.5" x14ac:dyDescent="0.25">
      <c r="A164" s="37" t="s">
        <v>407</v>
      </c>
      <c r="B164" s="38" t="s">
        <v>381</v>
      </c>
      <c r="C164" s="591" t="s">
        <v>382</v>
      </c>
      <c r="D164" s="592"/>
      <c r="E164" s="593"/>
      <c r="F164" s="37" t="s">
        <v>41</v>
      </c>
      <c r="G164" s="39"/>
      <c r="H164" s="40">
        <v>10.85</v>
      </c>
      <c r="I164" s="41">
        <v>727.5</v>
      </c>
      <c r="J164" s="41">
        <v>7893.38</v>
      </c>
      <c r="K164" s="42"/>
      <c r="L164" s="42"/>
      <c r="M164" s="42"/>
      <c r="N164" s="41">
        <v>7893.38</v>
      </c>
      <c r="O164" s="44">
        <v>0</v>
      </c>
      <c r="P164" s="44">
        <v>0</v>
      </c>
      <c r="BZ164" s="36"/>
      <c r="CA164" s="59"/>
      <c r="CB164" s="2" t="s">
        <v>382</v>
      </c>
      <c r="CC164" s="51"/>
    </row>
    <row r="165" spans="1:81" s="6" customFormat="1" ht="15" x14ac:dyDescent="0.25">
      <c r="A165" s="37" t="s">
        <v>408</v>
      </c>
      <c r="B165" s="38" t="s">
        <v>384</v>
      </c>
      <c r="C165" s="591" t="s">
        <v>385</v>
      </c>
      <c r="D165" s="592"/>
      <c r="E165" s="593"/>
      <c r="F165" s="37" t="s">
        <v>171</v>
      </c>
      <c r="G165" s="39"/>
      <c r="H165" s="55">
        <v>3.1E-2</v>
      </c>
      <c r="I165" s="41">
        <v>12415.01</v>
      </c>
      <c r="J165" s="43">
        <v>384.87</v>
      </c>
      <c r="K165" s="42"/>
      <c r="L165" s="42"/>
      <c r="M165" s="42"/>
      <c r="N165" s="43">
        <v>384.87</v>
      </c>
      <c r="O165" s="44">
        <v>0</v>
      </c>
      <c r="P165" s="44">
        <v>0</v>
      </c>
      <c r="BZ165" s="36"/>
      <c r="CA165" s="59"/>
      <c r="CB165" s="2" t="s">
        <v>385</v>
      </c>
      <c r="CC165" s="51"/>
    </row>
    <row r="166" spans="1:81" s="6" customFormat="1" ht="15" x14ac:dyDescent="0.25">
      <c r="A166" s="595" t="s">
        <v>409</v>
      </c>
      <c r="B166" s="595"/>
      <c r="C166" s="595"/>
      <c r="D166" s="595"/>
      <c r="E166" s="595"/>
      <c r="F166" s="595"/>
      <c r="G166" s="595"/>
      <c r="H166" s="595"/>
      <c r="I166" s="595"/>
      <c r="J166" s="595"/>
      <c r="K166" s="595"/>
      <c r="L166" s="595"/>
      <c r="M166" s="595"/>
      <c r="N166" s="595"/>
      <c r="O166" s="595"/>
      <c r="P166" s="595"/>
      <c r="BZ166" s="36"/>
      <c r="CA166" s="59" t="s">
        <v>409</v>
      </c>
      <c r="CC166" s="51"/>
    </row>
    <row r="167" spans="1:81" s="6" customFormat="1" ht="33.75" x14ac:dyDescent="0.25">
      <c r="A167" s="37" t="s">
        <v>410</v>
      </c>
      <c r="B167" s="38" t="s">
        <v>360</v>
      </c>
      <c r="C167" s="591" t="s">
        <v>411</v>
      </c>
      <c r="D167" s="592"/>
      <c r="E167" s="593"/>
      <c r="F167" s="37" t="s">
        <v>198</v>
      </c>
      <c r="G167" s="39"/>
      <c r="H167" s="46">
        <v>612</v>
      </c>
      <c r="I167" s="41">
        <v>335.67</v>
      </c>
      <c r="J167" s="41">
        <v>351181.68</v>
      </c>
      <c r="K167" s="41">
        <v>130437.15</v>
      </c>
      <c r="L167" s="41">
        <v>112099.41</v>
      </c>
      <c r="M167" s="41">
        <v>105330.59</v>
      </c>
      <c r="N167" s="41">
        <v>3314.53</v>
      </c>
      <c r="O167" s="43">
        <v>330.48</v>
      </c>
      <c r="P167" s="43">
        <v>235.01</v>
      </c>
      <c r="BZ167" s="36"/>
      <c r="CA167" s="59"/>
      <c r="CB167" s="2" t="s">
        <v>411</v>
      </c>
      <c r="CC167" s="51"/>
    </row>
    <row r="168" spans="1:81" s="6" customFormat="1" ht="33.75" x14ac:dyDescent="0.25">
      <c r="A168" s="37" t="s">
        <v>412</v>
      </c>
      <c r="B168" s="38" t="s">
        <v>363</v>
      </c>
      <c r="C168" s="591" t="s">
        <v>364</v>
      </c>
      <c r="D168" s="592"/>
      <c r="E168" s="593"/>
      <c r="F168" s="37" t="s">
        <v>171</v>
      </c>
      <c r="G168" s="39"/>
      <c r="H168" s="47">
        <v>6.1505999999999998</v>
      </c>
      <c r="I168" s="41">
        <v>59146.29</v>
      </c>
      <c r="J168" s="41">
        <v>363785.17</v>
      </c>
      <c r="K168" s="42"/>
      <c r="L168" s="42"/>
      <c r="M168" s="42"/>
      <c r="N168" s="41">
        <v>363785.17</v>
      </c>
      <c r="O168" s="44">
        <v>0</v>
      </c>
      <c r="P168" s="44">
        <v>0</v>
      </c>
      <c r="BZ168" s="36"/>
      <c r="CA168" s="59"/>
      <c r="CB168" s="2" t="s">
        <v>364</v>
      </c>
      <c r="CC168" s="51"/>
    </row>
    <row r="169" spans="1:81" s="6" customFormat="1" ht="33.75" x14ac:dyDescent="0.25">
      <c r="A169" s="37" t="s">
        <v>413</v>
      </c>
      <c r="B169" s="38" t="s">
        <v>366</v>
      </c>
      <c r="C169" s="591" t="s">
        <v>403</v>
      </c>
      <c r="D169" s="592"/>
      <c r="E169" s="593"/>
      <c r="F169" s="37" t="s">
        <v>168</v>
      </c>
      <c r="G169" s="39"/>
      <c r="H169" s="40">
        <v>25.04</v>
      </c>
      <c r="I169" s="41">
        <v>6792.19</v>
      </c>
      <c r="J169" s="41">
        <v>252235.89</v>
      </c>
      <c r="K169" s="41">
        <v>120668.92</v>
      </c>
      <c r="L169" s="41">
        <v>82880.789999999994</v>
      </c>
      <c r="M169" s="41">
        <v>48234.13</v>
      </c>
      <c r="N169" s="43">
        <v>452.05</v>
      </c>
      <c r="O169" s="43">
        <v>269.23</v>
      </c>
      <c r="P169" s="43">
        <v>90.44</v>
      </c>
      <c r="BZ169" s="36"/>
      <c r="CA169" s="59"/>
      <c r="CB169" s="2" t="s">
        <v>403</v>
      </c>
      <c r="CC169" s="51"/>
    </row>
    <row r="170" spans="1:81" s="6" customFormat="1" ht="33.75" x14ac:dyDescent="0.25">
      <c r="A170" s="37" t="s">
        <v>414</v>
      </c>
      <c r="B170" s="38" t="s">
        <v>369</v>
      </c>
      <c r="C170" s="591" t="s">
        <v>370</v>
      </c>
      <c r="D170" s="592"/>
      <c r="E170" s="593"/>
      <c r="F170" s="37" t="s">
        <v>171</v>
      </c>
      <c r="G170" s="39"/>
      <c r="H170" s="47">
        <v>3.9563000000000001</v>
      </c>
      <c r="I170" s="41">
        <v>64162.85</v>
      </c>
      <c r="J170" s="41">
        <v>253847.48</v>
      </c>
      <c r="K170" s="42"/>
      <c r="L170" s="42"/>
      <c r="M170" s="42"/>
      <c r="N170" s="41">
        <v>253847.48</v>
      </c>
      <c r="O170" s="44">
        <v>0</v>
      </c>
      <c r="P170" s="44">
        <v>0</v>
      </c>
      <c r="BZ170" s="36"/>
      <c r="CA170" s="59"/>
      <c r="CB170" s="2" t="s">
        <v>370</v>
      </c>
      <c r="CC170" s="51"/>
    </row>
    <row r="171" spans="1:81" s="6" customFormat="1" ht="33.75" x14ac:dyDescent="0.25">
      <c r="A171" s="37" t="s">
        <v>415</v>
      </c>
      <c r="B171" s="38" t="s">
        <v>372</v>
      </c>
      <c r="C171" s="591" t="s">
        <v>416</v>
      </c>
      <c r="D171" s="592"/>
      <c r="E171" s="593"/>
      <c r="F171" s="37" t="s">
        <v>136</v>
      </c>
      <c r="G171" s="39"/>
      <c r="H171" s="40">
        <v>0.02</v>
      </c>
      <c r="I171" s="41">
        <v>3073.56</v>
      </c>
      <c r="J171" s="43">
        <v>70.03</v>
      </c>
      <c r="K171" s="43">
        <v>47.71</v>
      </c>
      <c r="L171" s="43">
        <v>1.03</v>
      </c>
      <c r="M171" s="43">
        <v>0.44</v>
      </c>
      <c r="N171" s="43">
        <v>20.85</v>
      </c>
      <c r="O171" s="43">
        <v>0.09</v>
      </c>
      <c r="P171" s="44">
        <v>0</v>
      </c>
      <c r="BZ171" s="36"/>
      <c r="CA171" s="59"/>
      <c r="CB171" s="2" t="s">
        <v>416</v>
      </c>
      <c r="CC171" s="51"/>
    </row>
    <row r="172" spans="1:81" s="6" customFormat="1" ht="33.75" x14ac:dyDescent="0.25">
      <c r="A172" s="37" t="s">
        <v>417</v>
      </c>
      <c r="B172" s="38" t="s">
        <v>375</v>
      </c>
      <c r="C172" s="591" t="s">
        <v>376</v>
      </c>
      <c r="D172" s="592"/>
      <c r="E172" s="593"/>
      <c r="F172" s="37" t="s">
        <v>171</v>
      </c>
      <c r="G172" s="39"/>
      <c r="H172" s="60">
        <v>2.2617600000000002</v>
      </c>
      <c r="I172" s="41">
        <v>59902.79</v>
      </c>
      <c r="J172" s="41">
        <v>135485.73000000001</v>
      </c>
      <c r="K172" s="42"/>
      <c r="L172" s="42"/>
      <c r="M172" s="42"/>
      <c r="N172" s="41">
        <v>135485.73000000001</v>
      </c>
      <c r="O172" s="44">
        <v>0</v>
      </c>
      <c r="P172" s="44">
        <v>0</v>
      </c>
      <c r="BZ172" s="36"/>
      <c r="CA172" s="59"/>
      <c r="CB172" s="2" t="s">
        <v>376</v>
      </c>
      <c r="CC172" s="51"/>
    </row>
    <row r="173" spans="1:81" s="6" customFormat="1" ht="45" x14ac:dyDescent="0.25">
      <c r="A173" s="37" t="s">
        <v>418</v>
      </c>
      <c r="B173" s="38" t="s">
        <v>378</v>
      </c>
      <c r="C173" s="591" t="s">
        <v>379</v>
      </c>
      <c r="D173" s="592"/>
      <c r="E173" s="593"/>
      <c r="F173" s="37" t="s">
        <v>198</v>
      </c>
      <c r="G173" s="39"/>
      <c r="H173" s="46">
        <v>55</v>
      </c>
      <c r="I173" s="41">
        <v>792.17</v>
      </c>
      <c r="J173" s="41">
        <v>43569.35</v>
      </c>
      <c r="K173" s="42"/>
      <c r="L173" s="42"/>
      <c r="M173" s="42"/>
      <c r="N173" s="41">
        <v>43569.35</v>
      </c>
      <c r="O173" s="44">
        <v>0</v>
      </c>
      <c r="P173" s="44">
        <v>0</v>
      </c>
      <c r="BZ173" s="36"/>
      <c r="CA173" s="59"/>
      <c r="CB173" s="2" t="s">
        <v>379</v>
      </c>
      <c r="CC173" s="51"/>
    </row>
    <row r="174" spans="1:81" s="6" customFormat="1" ht="22.5" x14ac:dyDescent="0.25">
      <c r="A174" s="37" t="s">
        <v>419</v>
      </c>
      <c r="B174" s="38" t="s">
        <v>381</v>
      </c>
      <c r="C174" s="591" t="s">
        <v>382</v>
      </c>
      <c r="D174" s="592"/>
      <c r="E174" s="593"/>
      <c r="F174" s="37" t="s">
        <v>41</v>
      </c>
      <c r="G174" s="39"/>
      <c r="H174" s="40">
        <v>21.28</v>
      </c>
      <c r="I174" s="41">
        <v>727.5</v>
      </c>
      <c r="J174" s="41">
        <v>15481.2</v>
      </c>
      <c r="K174" s="42"/>
      <c r="L174" s="42"/>
      <c r="M174" s="42"/>
      <c r="N174" s="41">
        <v>15481.2</v>
      </c>
      <c r="O174" s="44">
        <v>0</v>
      </c>
      <c r="P174" s="44">
        <v>0</v>
      </c>
      <c r="BZ174" s="36"/>
      <c r="CA174" s="59"/>
      <c r="CB174" s="2" t="s">
        <v>382</v>
      </c>
      <c r="CC174" s="51"/>
    </row>
    <row r="175" spans="1:81" s="6" customFormat="1" ht="15" x14ac:dyDescent="0.25">
      <c r="A175" s="37" t="s">
        <v>420</v>
      </c>
      <c r="B175" s="38" t="s">
        <v>384</v>
      </c>
      <c r="C175" s="591" t="s">
        <v>385</v>
      </c>
      <c r="D175" s="592"/>
      <c r="E175" s="593"/>
      <c r="F175" s="37" t="s">
        <v>171</v>
      </c>
      <c r="G175" s="39"/>
      <c r="H175" s="47">
        <v>6.1199999999999997E-2</v>
      </c>
      <c r="I175" s="41">
        <v>12415.01</v>
      </c>
      <c r="J175" s="43">
        <v>759.8</v>
      </c>
      <c r="K175" s="42"/>
      <c r="L175" s="42"/>
      <c r="M175" s="42"/>
      <c r="N175" s="43">
        <v>759.8</v>
      </c>
      <c r="O175" s="44">
        <v>0</v>
      </c>
      <c r="P175" s="44">
        <v>0</v>
      </c>
      <c r="BZ175" s="36"/>
      <c r="CA175" s="59"/>
      <c r="CB175" s="2" t="s">
        <v>385</v>
      </c>
      <c r="CC175" s="51"/>
    </row>
    <row r="176" spans="1:81" s="6" customFormat="1" ht="15" x14ac:dyDescent="0.25">
      <c r="A176" s="595" t="s">
        <v>421</v>
      </c>
      <c r="B176" s="595"/>
      <c r="C176" s="595"/>
      <c r="D176" s="595"/>
      <c r="E176" s="595"/>
      <c r="F176" s="595"/>
      <c r="G176" s="595"/>
      <c r="H176" s="595"/>
      <c r="I176" s="595"/>
      <c r="J176" s="595"/>
      <c r="K176" s="595"/>
      <c r="L176" s="595"/>
      <c r="M176" s="595"/>
      <c r="N176" s="595"/>
      <c r="O176" s="595"/>
      <c r="P176" s="595"/>
      <c r="BZ176" s="36"/>
      <c r="CA176" s="59" t="s">
        <v>421</v>
      </c>
      <c r="CC176" s="51"/>
    </row>
    <row r="177" spans="1:81" s="6" customFormat="1" ht="33.75" x14ac:dyDescent="0.25">
      <c r="A177" s="37" t="s">
        <v>422</v>
      </c>
      <c r="B177" s="38" t="s">
        <v>360</v>
      </c>
      <c r="C177" s="591" t="s">
        <v>423</v>
      </c>
      <c r="D177" s="592"/>
      <c r="E177" s="593"/>
      <c r="F177" s="37" t="s">
        <v>198</v>
      </c>
      <c r="G177" s="39"/>
      <c r="H177" s="46">
        <v>4</v>
      </c>
      <c r="I177" s="41">
        <v>335.67</v>
      </c>
      <c r="J177" s="41">
        <v>2295.3000000000002</v>
      </c>
      <c r="K177" s="43">
        <v>852.53</v>
      </c>
      <c r="L177" s="43">
        <v>732.67</v>
      </c>
      <c r="M177" s="43">
        <v>688.44</v>
      </c>
      <c r="N177" s="43">
        <v>21.66</v>
      </c>
      <c r="O177" s="43">
        <v>2.16</v>
      </c>
      <c r="P177" s="43">
        <v>1.54</v>
      </c>
      <c r="BZ177" s="36"/>
      <c r="CA177" s="59"/>
      <c r="CB177" s="2" t="s">
        <v>423</v>
      </c>
      <c r="CC177" s="51"/>
    </row>
    <row r="178" spans="1:81" s="6" customFormat="1" ht="33.75" x14ac:dyDescent="0.25">
      <c r="A178" s="37" t="s">
        <v>424</v>
      </c>
      <c r="B178" s="38" t="s">
        <v>363</v>
      </c>
      <c r="C178" s="591" t="s">
        <v>364</v>
      </c>
      <c r="D178" s="592"/>
      <c r="E178" s="593"/>
      <c r="F178" s="37" t="s">
        <v>171</v>
      </c>
      <c r="G178" s="39"/>
      <c r="H178" s="47">
        <v>4.02E-2</v>
      </c>
      <c r="I178" s="41">
        <v>59146.29</v>
      </c>
      <c r="J178" s="41">
        <v>2377.6799999999998</v>
      </c>
      <c r="K178" s="42"/>
      <c r="L178" s="42"/>
      <c r="M178" s="42"/>
      <c r="N178" s="41">
        <v>2377.6799999999998</v>
      </c>
      <c r="O178" s="44">
        <v>0</v>
      </c>
      <c r="P178" s="44">
        <v>0</v>
      </c>
      <c r="BZ178" s="36"/>
      <c r="CA178" s="59"/>
      <c r="CB178" s="2" t="s">
        <v>364</v>
      </c>
      <c r="CC178" s="51"/>
    </row>
    <row r="179" spans="1:81" s="6" customFormat="1" ht="33.75" x14ac:dyDescent="0.25">
      <c r="A179" s="37" t="s">
        <v>425</v>
      </c>
      <c r="B179" s="38" t="s">
        <v>366</v>
      </c>
      <c r="C179" s="591" t="s">
        <v>403</v>
      </c>
      <c r="D179" s="592"/>
      <c r="E179" s="593"/>
      <c r="F179" s="37" t="s">
        <v>168</v>
      </c>
      <c r="G179" s="39"/>
      <c r="H179" s="40">
        <v>0.02</v>
      </c>
      <c r="I179" s="41">
        <v>6792.19</v>
      </c>
      <c r="J179" s="43">
        <v>201.45</v>
      </c>
      <c r="K179" s="43">
        <v>96.38</v>
      </c>
      <c r="L179" s="43">
        <v>66.19</v>
      </c>
      <c r="M179" s="43">
        <v>38.520000000000003</v>
      </c>
      <c r="N179" s="43">
        <v>0.36</v>
      </c>
      <c r="O179" s="43">
        <v>0.22</v>
      </c>
      <c r="P179" s="43">
        <v>7.0000000000000007E-2</v>
      </c>
      <c r="BZ179" s="36"/>
      <c r="CA179" s="59"/>
      <c r="CB179" s="2" t="s">
        <v>403</v>
      </c>
      <c r="CC179" s="51"/>
    </row>
    <row r="180" spans="1:81" s="6" customFormat="1" ht="33.75" x14ac:dyDescent="0.25">
      <c r="A180" s="37" t="s">
        <v>426</v>
      </c>
      <c r="B180" s="38" t="s">
        <v>369</v>
      </c>
      <c r="C180" s="591" t="s">
        <v>370</v>
      </c>
      <c r="D180" s="592"/>
      <c r="E180" s="593"/>
      <c r="F180" s="37" t="s">
        <v>171</v>
      </c>
      <c r="G180" s="39"/>
      <c r="H180" s="60">
        <v>3.16E-3</v>
      </c>
      <c r="I180" s="41">
        <v>64162.85</v>
      </c>
      <c r="J180" s="43">
        <v>202.75</v>
      </c>
      <c r="K180" s="42"/>
      <c r="L180" s="42"/>
      <c r="M180" s="42"/>
      <c r="N180" s="43">
        <v>202.75</v>
      </c>
      <c r="O180" s="44">
        <v>0</v>
      </c>
      <c r="P180" s="44">
        <v>0</v>
      </c>
      <c r="BZ180" s="36"/>
      <c r="CA180" s="59"/>
      <c r="CB180" s="2" t="s">
        <v>370</v>
      </c>
      <c r="CC180" s="51"/>
    </row>
    <row r="181" spans="1:81" s="6" customFormat="1" ht="33.75" x14ac:dyDescent="0.25">
      <c r="A181" s="37" t="s">
        <v>427</v>
      </c>
      <c r="B181" s="38" t="s">
        <v>372</v>
      </c>
      <c r="C181" s="591" t="s">
        <v>416</v>
      </c>
      <c r="D181" s="592"/>
      <c r="E181" s="593"/>
      <c r="F181" s="37" t="s">
        <v>136</v>
      </c>
      <c r="G181" s="39"/>
      <c r="H181" s="40">
        <v>0.02</v>
      </c>
      <c r="I181" s="41">
        <v>3073.56</v>
      </c>
      <c r="J181" s="43">
        <v>70.03</v>
      </c>
      <c r="K181" s="43">
        <v>47.71</v>
      </c>
      <c r="L181" s="43">
        <v>1.03</v>
      </c>
      <c r="M181" s="43">
        <v>0.44</v>
      </c>
      <c r="N181" s="43">
        <v>20.85</v>
      </c>
      <c r="O181" s="43">
        <v>0.09</v>
      </c>
      <c r="P181" s="44">
        <v>0</v>
      </c>
      <c r="BZ181" s="36"/>
      <c r="CA181" s="59"/>
      <c r="CB181" s="2" t="s">
        <v>416</v>
      </c>
      <c r="CC181" s="51"/>
    </row>
    <row r="182" spans="1:81" s="6" customFormat="1" ht="15" x14ac:dyDescent="0.25">
      <c r="A182" s="37" t="s">
        <v>428</v>
      </c>
      <c r="B182" s="38" t="s">
        <v>384</v>
      </c>
      <c r="C182" s="591" t="s">
        <v>385</v>
      </c>
      <c r="D182" s="592"/>
      <c r="E182" s="593"/>
      <c r="F182" s="37" t="s">
        <v>171</v>
      </c>
      <c r="G182" s="39"/>
      <c r="H182" s="47">
        <v>4.0000000000000002E-4</v>
      </c>
      <c r="I182" s="41">
        <v>12415.01</v>
      </c>
      <c r="J182" s="43">
        <v>4.97</v>
      </c>
      <c r="K182" s="42"/>
      <c r="L182" s="42"/>
      <c r="M182" s="42"/>
      <c r="N182" s="43">
        <v>4.97</v>
      </c>
      <c r="O182" s="44">
        <v>0</v>
      </c>
      <c r="P182" s="44">
        <v>0</v>
      </c>
      <c r="BZ182" s="36"/>
      <c r="CA182" s="59"/>
      <c r="CB182" s="2" t="s">
        <v>385</v>
      </c>
      <c r="CC182" s="51"/>
    </row>
    <row r="183" spans="1:81" s="6" customFormat="1" ht="15" x14ac:dyDescent="0.25">
      <c r="A183" s="588" t="s">
        <v>429</v>
      </c>
      <c r="B183" s="589"/>
      <c r="C183" s="589"/>
      <c r="D183" s="589"/>
      <c r="E183" s="589"/>
      <c r="F183" s="589"/>
      <c r="G183" s="589"/>
      <c r="H183" s="589"/>
      <c r="I183" s="590"/>
      <c r="J183" s="48"/>
      <c r="K183" s="48"/>
      <c r="L183" s="48"/>
      <c r="M183" s="48"/>
      <c r="N183" s="48"/>
      <c r="O183" s="63">
        <v>1201.548</v>
      </c>
      <c r="P183" s="58">
        <v>651.96384</v>
      </c>
      <c r="BZ183" s="36"/>
      <c r="CA183" s="59"/>
      <c r="CC183" s="51" t="s">
        <v>429</v>
      </c>
    </row>
    <row r="184" spans="1:81" s="6" customFormat="1" ht="15" x14ac:dyDescent="0.25">
      <c r="A184" s="594" t="s">
        <v>430</v>
      </c>
      <c r="B184" s="594"/>
      <c r="C184" s="594"/>
      <c r="D184" s="594"/>
      <c r="E184" s="594"/>
      <c r="F184" s="594"/>
      <c r="G184" s="594"/>
      <c r="H184" s="594"/>
      <c r="I184" s="594"/>
      <c r="J184" s="594"/>
      <c r="K184" s="594"/>
      <c r="L184" s="594"/>
      <c r="M184" s="594"/>
      <c r="N184" s="594"/>
      <c r="O184" s="594"/>
      <c r="P184" s="594"/>
      <c r="BZ184" s="36" t="s">
        <v>430</v>
      </c>
      <c r="CA184" s="59"/>
      <c r="CC184" s="51"/>
    </row>
    <row r="185" spans="1:81" s="6" customFormat="1" ht="56.25" x14ac:dyDescent="0.25">
      <c r="A185" s="37" t="s">
        <v>431</v>
      </c>
      <c r="B185" s="38" t="s">
        <v>432</v>
      </c>
      <c r="C185" s="591" t="s">
        <v>433</v>
      </c>
      <c r="D185" s="592"/>
      <c r="E185" s="593"/>
      <c r="F185" s="37" t="s">
        <v>434</v>
      </c>
      <c r="G185" s="39"/>
      <c r="H185" s="60">
        <v>7.6057499999999996</v>
      </c>
      <c r="I185" s="41">
        <v>30503.119999999999</v>
      </c>
      <c r="J185" s="41">
        <v>283609.78000000003</v>
      </c>
      <c r="K185" s="41">
        <v>143966.62</v>
      </c>
      <c r="L185" s="41">
        <v>60533.11</v>
      </c>
      <c r="M185" s="41">
        <v>51610.7</v>
      </c>
      <c r="N185" s="41">
        <v>27499.35</v>
      </c>
      <c r="O185" s="43">
        <v>332.37</v>
      </c>
      <c r="P185" s="43">
        <v>115.15</v>
      </c>
      <c r="BZ185" s="36"/>
      <c r="CA185" s="59"/>
      <c r="CB185" s="2" t="s">
        <v>433</v>
      </c>
      <c r="CC185" s="51"/>
    </row>
    <row r="186" spans="1:81" s="6" customFormat="1" ht="22.5" x14ac:dyDescent="0.25">
      <c r="A186" s="37" t="s">
        <v>435</v>
      </c>
      <c r="B186" s="38" t="s">
        <v>436</v>
      </c>
      <c r="C186" s="591" t="s">
        <v>437</v>
      </c>
      <c r="D186" s="592"/>
      <c r="E186" s="593"/>
      <c r="F186" s="37" t="s">
        <v>198</v>
      </c>
      <c r="G186" s="39"/>
      <c r="H186" s="46">
        <v>117</v>
      </c>
      <c r="I186" s="41">
        <v>4534.9799999999996</v>
      </c>
      <c r="J186" s="41">
        <v>559435.29</v>
      </c>
      <c r="K186" s="41">
        <v>78436.81</v>
      </c>
      <c r="L186" s="41">
        <v>30950.3</v>
      </c>
      <c r="M186" s="41">
        <v>28841.67</v>
      </c>
      <c r="N186" s="41">
        <v>421206.51</v>
      </c>
      <c r="O186" s="43">
        <v>179.01</v>
      </c>
      <c r="P186" s="43">
        <v>64.349999999999994</v>
      </c>
      <c r="BZ186" s="36"/>
      <c r="CA186" s="59"/>
      <c r="CB186" s="2" t="s">
        <v>437</v>
      </c>
      <c r="CC186" s="51"/>
    </row>
    <row r="187" spans="1:81" s="6" customFormat="1" ht="15" x14ac:dyDescent="0.25">
      <c r="A187" s="588" t="s">
        <v>438</v>
      </c>
      <c r="B187" s="589"/>
      <c r="C187" s="589"/>
      <c r="D187" s="589"/>
      <c r="E187" s="589"/>
      <c r="F187" s="589"/>
      <c r="G187" s="589"/>
      <c r="H187" s="589"/>
      <c r="I187" s="590"/>
      <c r="J187" s="48"/>
      <c r="K187" s="48"/>
      <c r="L187" s="48"/>
      <c r="M187" s="48"/>
      <c r="N187" s="48"/>
      <c r="O187" s="50">
        <v>511.38127500000002</v>
      </c>
      <c r="P187" s="50">
        <v>179.50105500000001</v>
      </c>
      <c r="BZ187" s="36"/>
      <c r="CA187" s="59"/>
      <c r="CC187" s="51" t="s">
        <v>438</v>
      </c>
    </row>
    <row r="188" spans="1:81" s="6" customFormat="1" ht="15" x14ac:dyDescent="0.25">
      <c r="A188" s="594" t="s">
        <v>439</v>
      </c>
      <c r="B188" s="594"/>
      <c r="C188" s="594"/>
      <c r="D188" s="594"/>
      <c r="E188" s="594"/>
      <c r="F188" s="594"/>
      <c r="G188" s="594"/>
      <c r="H188" s="594"/>
      <c r="I188" s="594"/>
      <c r="J188" s="594"/>
      <c r="K188" s="594"/>
      <c r="L188" s="594"/>
      <c r="M188" s="594"/>
      <c r="N188" s="594"/>
      <c r="O188" s="594"/>
      <c r="P188" s="594"/>
      <c r="BZ188" s="36" t="s">
        <v>439</v>
      </c>
      <c r="CA188" s="59"/>
      <c r="CC188" s="51"/>
    </row>
    <row r="189" spans="1:81" s="6" customFormat="1" ht="15" x14ac:dyDescent="0.25">
      <c r="A189" s="595" t="s">
        <v>440</v>
      </c>
      <c r="B189" s="595"/>
      <c r="C189" s="595"/>
      <c r="D189" s="595"/>
      <c r="E189" s="595"/>
      <c r="F189" s="595"/>
      <c r="G189" s="595"/>
      <c r="H189" s="595"/>
      <c r="I189" s="595"/>
      <c r="J189" s="595"/>
      <c r="K189" s="595"/>
      <c r="L189" s="595"/>
      <c r="M189" s="595"/>
      <c r="N189" s="595"/>
      <c r="O189" s="595"/>
      <c r="P189" s="595"/>
      <c r="BZ189" s="36"/>
      <c r="CA189" s="59" t="s">
        <v>440</v>
      </c>
      <c r="CC189" s="51"/>
    </row>
    <row r="190" spans="1:81" s="6" customFormat="1" ht="67.5" x14ac:dyDescent="0.25">
      <c r="A190" s="37" t="s">
        <v>441</v>
      </c>
      <c r="B190" s="38" t="s">
        <v>432</v>
      </c>
      <c r="C190" s="591" t="s">
        <v>442</v>
      </c>
      <c r="D190" s="592"/>
      <c r="E190" s="593"/>
      <c r="F190" s="37" t="s">
        <v>434</v>
      </c>
      <c r="G190" s="39"/>
      <c r="H190" s="64">
        <v>6.1059239999999999</v>
      </c>
      <c r="I190" s="41">
        <v>30503.119999999999</v>
      </c>
      <c r="J190" s="41">
        <v>268804.21999999997</v>
      </c>
      <c r="K190" s="41">
        <v>138692.31</v>
      </c>
      <c r="L190" s="41">
        <v>58315.45</v>
      </c>
      <c r="M190" s="41">
        <v>49719.91</v>
      </c>
      <c r="N190" s="41">
        <v>22076.55</v>
      </c>
      <c r="O190" s="43">
        <v>320.19</v>
      </c>
      <c r="P190" s="43">
        <v>110.93</v>
      </c>
      <c r="BZ190" s="36"/>
      <c r="CA190" s="59"/>
      <c r="CB190" s="2" t="s">
        <v>442</v>
      </c>
      <c r="CC190" s="51"/>
    </row>
    <row r="191" spans="1:81" s="6" customFormat="1" ht="22.5" x14ac:dyDescent="0.25">
      <c r="A191" s="37" t="s">
        <v>443</v>
      </c>
      <c r="B191" s="38" t="s">
        <v>436</v>
      </c>
      <c r="C191" s="591" t="s">
        <v>437</v>
      </c>
      <c r="D191" s="592"/>
      <c r="E191" s="593"/>
      <c r="F191" s="37" t="s">
        <v>198</v>
      </c>
      <c r="G191" s="39"/>
      <c r="H191" s="46">
        <v>89</v>
      </c>
      <c r="I191" s="41">
        <v>4534.9799999999996</v>
      </c>
      <c r="J191" s="41">
        <v>446583.03999999998</v>
      </c>
      <c r="K191" s="41">
        <v>71598.73</v>
      </c>
      <c r="L191" s="41">
        <v>28252.080000000002</v>
      </c>
      <c r="M191" s="41">
        <v>26327.27</v>
      </c>
      <c r="N191" s="41">
        <v>320404.96000000002</v>
      </c>
      <c r="O191" s="45">
        <v>163.4</v>
      </c>
      <c r="P191" s="43">
        <v>58.74</v>
      </c>
      <c r="BZ191" s="36"/>
      <c r="CA191" s="59"/>
      <c r="CB191" s="2" t="s">
        <v>437</v>
      </c>
      <c r="CC191" s="51"/>
    </row>
    <row r="192" spans="1:81" s="6" customFormat="1" ht="67.5" x14ac:dyDescent="0.25">
      <c r="A192" s="37" t="s">
        <v>444</v>
      </c>
      <c r="B192" s="38" t="s">
        <v>432</v>
      </c>
      <c r="C192" s="591" t="s">
        <v>445</v>
      </c>
      <c r="D192" s="592"/>
      <c r="E192" s="593"/>
      <c r="F192" s="37" t="s">
        <v>434</v>
      </c>
      <c r="G192" s="39"/>
      <c r="H192" s="47">
        <v>0.1658</v>
      </c>
      <c r="I192" s="41">
        <v>30503.119999999999</v>
      </c>
      <c r="J192" s="41">
        <v>8639</v>
      </c>
      <c r="K192" s="41">
        <v>4519.25</v>
      </c>
      <c r="L192" s="41">
        <v>1900.18</v>
      </c>
      <c r="M192" s="41">
        <v>1620.11</v>
      </c>
      <c r="N192" s="43">
        <v>599.46</v>
      </c>
      <c r="O192" s="43">
        <v>10.43</v>
      </c>
      <c r="P192" s="43">
        <v>3.61</v>
      </c>
      <c r="BZ192" s="36"/>
      <c r="CA192" s="59"/>
      <c r="CB192" s="2" t="s">
        <v>445</v>
      </c>
      <c r="CC192" s="51"/>
    </row>
    <row r="193" spans="1:81" s="6" customFormat="1" ht="33.75" x14ac:dyDescent="0.25">
      <c r="A193" s="37" t="s">
        <v>446</v>
      </c>
      <c r="B193" s="38" t="s">
        <v>447</v>
      </c>
      <c r="C193" s="591" t="s">
        <v>448</v>
      </c>
      <c r="D193" s="592"/>
      <c r="E193" s="593"/>
      <c r="F193" s="37" t="s">
        <v>449</v>
      </c>
      <c r="G193" s="39"/>
      <c r="H193" s="46">
        <v>1</v>
      </c>
      <c r="I193" s="41">
        <v>7559.99</v>
      </c>
      <c r="J193" s="41">
        <v>9518.39</v>
      </c>
      <c r="K193" s="41">
        <v>8476.9699999999993</v>
      </c>
      <c r="L193" s="43">
        <v>595.01</v>
      </c>
      <c r="M193" s="43">
        <v>446.41</v>
      </c>
      <c r="N193" s="42"/>
      <c r="O193" s="45">
        <v>19.8</v>
      </c>
      <c r="P193" s="44">
        <v>1</v>
      </c>
      <c r="BZ193" s="36"/>
      <c r="CA193" s="59"/>
      <c r="CB193" s="2" t="s">
        <v>448</v>
      </c>
      <c r="CC193" s="51"/>
    </row>
    <row r="194" spans="1:81" s="6" customFormat="1" ht="45" x14ac:dyDescent="0.25">
      <c r="A194" s="37" t="s">
        <v>450</v>
      </c>
      <c r="B194" s="38" t="s">
        <v>447</v>
      </c>
      <c r="C194" s="591" t="s">
        <v>451</v>
      </c>
      <c r="D194" s="592"/>
      <c r="E194" s="593"/>
      <c r="F194" s="37" t="s">
        <v>449</v>
      </c>
      <c r="G194" s="39"/>
      <c r="H194" s="46">
        <v>1</v>
      </c>
      <c r="I194" s="41">
        <v>7559.99</v>
      </c>
      <c r="J194" s="41">
        <v>11897.99</v>
      </c>
      <c r="K194" s="41">
        <v>10596.22</v>
      </c>
      <c r="L194" s="43">
        <v>743.76</v>
      </c>
      <c r="M194" s="43">
        <v>558.01</v>
      </c>
      <c r="N194" s="42"/>
      <c r="O194" s="43">
        <v>24.75</v>
      </c>
      <c r="P194" s="43">
        <v>1.25</v>
      </c>
      <c r="BZ194" s="36"/>
      <c r="CA194" s="59"/>
      <c r="CB194" s="2" t="s">
        <v>451</v>
      </c>
      <c r="CC194" s="51"/>
    </row>
    <row r="195" spans="1:81" s="6" customFormat="1" ht="22.5" x14ac:dyDescent="0.25">
      <c r="A195" s="37" t="s">
        <v>452</v>
      </c>
      <c r="B195" s="38" t="s">
        <v>453</v>
      </c>
      <c r="C195" s="591" t="s">
        <v>454</v>
      </c>
      <c r="D195" s="592"/>
      <c r="E195" s="593"/>
      <c r="F195" s="37" t="s">
        <v>455</v>
      </c>
      <c r="G195" s="39"/>
      <c r="H195" s="46">
        <v>1</v>
      </c>
      <c r="I195" s="41">
        <v>4692.13</v>
      </c>
      <c r="J195" s="41">
        <v>6286.01</v>
      </c>
      <c r="K195" s="41">
        <v>4169.4799999999996</v>
      </c>
      <c r="L195" s="41">
        <v>1426.46</v>
      </c>
      <c r="M195" s="43">
        <v>661.22</v>
      </c>
      <c r="N195" s="43">
        <v>28.85</v>
      </c>
      <c r="O195" s="45">
        <v>8.9</v>
      </c>
      <c r="P195" s="43">
        <v>1.22</v>
      </c>
      <c r="BZ195" s="36"/>
      <c r="CA195" s="59"/>
      <c r="CB195" s="2" t="s">
        <v>454</v>
      </c>
      <c r="CC195" s="51"/>
    </row>
    <row r="196" spans="1:81" s="6" customFormat="1" ht="15" x14ac:dyDescent="0.25">
      <c r="A196" s="595" t="s">
        <v>311</v>
      </c>
      <c r="B196" s="595"/>
      <c r="C196" s="595"/>
      <c r="D196" s="595"/>
      <c r="E196" s="595"/>
      <c r="F196" s="595"/>
      <c r="G196" s="595"/>
      <c r="H196" s="595"/>
      <c r="I196" s="595"/>
      <c r="J196" s="595"/>
      <c r="K196" s="595"/>
      <c r="L196" s="595"/>
      <c r="M196" s="595"/>
      <c r="N196" s="595"/>
      <c r="O196" s="595"/>
      <c r="P196" s="595"/>
      <c r="BZ196" s="36"/>
      <c r="CA196" s="59" t="s">
        <v>311</v>
      </c>
      <c r="CC196" s="51"/>
    </row>
    <row r="197" spans="1:81" s="6" customFormat="1" ht="56.25" x14ac:dyDescent="0.25">
      <c r="A197" s="37" t="s">
        <v>456</v>
      </c>
      <c r="B197" s="38" t="s">
        <v>432</v>
      </c>
      <c r="C197" s="591" t="s">
        <v>457</v>
      </c>
      <c r="D197" s="592"/>
      <c r="E197" s="593"/>
      <c r="F197" s="37" t="s">
        <v>434</v>
      </c>
      <c r="G197" s="39"/>
      <c r="H197" s="64">
        <v>6.9487170000000003</v>
      </c>
      <c r="I197" s="41">
        <v>30503.119999999999</v>
      </c>
      <c r="J197" s="41">
        <v>305906.94</v>
      </c>
      <c r="K197" s="41">
        <v>157835.84</v>
      </c>
      <c r="L197" s="41">
        <v>66364.66</v>
      </c>
      <c r="M197" s="41">
        <v>56582.69</v>
      </c>
      <c r="N197" s="41">
        <v>25123.75</v>
      </c>
      <c r="O197" s="43">
        <v>364.39</v>
      </c>
      <c r="P197" s="43">
        <v>126.24</v>
      </c>
      <c r="BZ197" s="36"/>
      <c r="CA197" s="59"/>
      <c r="CB197" s="2" t="s">
        <v>457</v>
      </c>
      <c r="CC197" s="51"/>
    </row>
    <row r="198" spans="1:81" s="6" customFormat="1" ht="22.5" x14ac:dyDescent="0.25">
      <c r="A198" s="37" t="s">
        <v>458</v>
      </c>
      <c r="B198" s="38" t="s">
        <v>436</v>
      </c>
      <c r="C198" s="591" t="s">
        <v>437</v>
      </c>
      <c r="D198" s="592"/>
      <c r="E198" s="593"/>
      <c r="F198" s="37" t="s">
        <v>198</v>
      </c>
      <c r="G198" s="39"/>
      <c r="H198" s="46">
        <v>86</v>
      </c>
      <c r="I198" s="41">
        <v>4534.9799999999996</v>
      </c>
      <c r="J198" s="41">
        <v>431529.65</v>
      </c>
      <c r="K198" s="41">
        <v>69185.289999999994</v>
      </c>
      <c r="L198" s="41">
        <v>27299.75</v>
      </c>
      <c r="M198" s="41">
        <v>25439.83</v>
      </c>
      <c r="N198" s="41">
        <v>309604.78000000003</v>
      </c>
      <c r="O198" s="45">
        <v>157.9</v>
      </c>
      <c r="P198" s="43">
        <v>56.76</v>
      </c>
      <c r="BZ198" s="36"/>
      <c r="CA198" s="59"/>
      <c r="CB198" s="2" t="s">
        <v>437</v>
      </c>
      <c r="CC198" s="51"/>
    </row>
    <row r="199" spans="1:81" s="6" customFormat="1" ht="15" x14ac:dyDescent="0.25">
      <c r="A199" s="595" t="s">
        <v>459</v>
      </c>
      <c r="B199" s="595"/>
      <c r="C199" s="595"/>
      <c r="D199" s="595"/>
      <c r="E199" s="595"/>
      <c r="F199" s="595"/>
      <c r="G199" s="595"/>
      <c r="H199" s="595"/>
      <c r="I199" s="595"/>
      <c r="J199" s="595"/>
      <c r="K199" s="595"/>
      <c r="L199" s="595"/>
      <c r="M199" s="595"/>
      <c r="N199" s="595"/>
      <c r="O199" s="595"/>
      <c r="P199" s="595"/>
      <c r="BZ199" s="36"/>
      <c r="CA199" s="59" t="s">
        <v>459</v>
      </c>
      <c r="CC199" s="51"/>
    </row>
    <row r="200" spans="1:81" s="6" customFormat="1" ht="67.5" x14ac:dyDescent="0.25">
      <c r="A200" s="37" t="s">
        <v>460</v>
      </c>
      <c r="B200" s="38" t="s">
        <v>432</v>
      </c>
      <c r="C200" s="591" t="s">
        <v>461</v>
      </c>
      <c r="D200" s="592"/>
      <c r="E200" s="593"/>
      <c r="F200" s="37" t="s">
        <v>434</v>
      </c>
      <c r="G200" s="39"/>
      <c r="H200" s="60">
        <v>12.068809999999999</v>
      </c>
      <c r="I200" s="41">
        <v>30503.119999999999</v>
      </c>
      <c r="J200" s="41">
        <v>531311.46</v>
      </c>
      <c r="K200" s="41">
        <v>274135.61</v>
      </c>
      <c r="L200" s="41">
        <v>115264.79</v>
      </c>
      <c r="M200" s="41">
        <v>98275.09</v>
      </c>
      <c r="N200" s="41">
        <v>43635.97</v>
      </c>
      <c r="O200" s="43">
        <v>632.89</v>
      </c>
      <c r="P200" s="43">
        <v>219.27</v>
      </c>
      <c r="BZ200" s="36"/>
      <c r="CA200" s="59"/>
      <c r="CB200" s="2" t="s">
        <v>461</v>
      </c>
      <c r="CC200" s="51"/>
    </row>
    <row r="201" spans="1:81" s="6" customFormat="1" ht="22.5" x14ac:dyDescent="0.25">
      <c r="A201" s="37" t="s">
        <v>462</v>
      </c>
      <c r="B201" s="38" t="s">
        <v>436</v>
      </c>
      <c r="C201" s="591" t="s">
        <v>437</v>
      </c>
      <c r="D201" s="592"/>
      <c r="E201" s="593"/>
      <c r="F201" s="37" t="s">
        <v>198</v>
      </c>
      <c r="G201" s="39"/>
      <c r="H201" s="46">
        <v>184</v>
      </c>
      <c r="I201" s="41">
        <v>4534.9799999999996</v>
      </c>
      <c r="J201" s="41">
        <v>923272.76</v>
      </c>
      <c r="K201" s="41">
        <v>148024.34</v>
      </c>
      <c r="L201" s="41">
        <v>58408.77</v>
      </c>
      <c r="M201" s="41">
        <v>54429.4</v>
      </c>
      <c r="N201" s="41">
        <v>662410.25</v>
      </c>
      <c r="O201" s="43">
        <v>337.82</v>
      </c>
      <c r="P201" s="43">
        <v>121.44</v>
      </c>
      <c r="BZ201" s="36"/>
      <c r="CA201" s="59"/>
      <c r="CB201" s="2" t="s">
        <v>437</v>
      </c>
      <c r="CC201" s="51"/>
    </row>
    <row r="202" spans="1:81" s="6" customFormat="1" ht="78.75" x14ac:dyDescent="0.25">
      <c r="A202" s="37" t="s">
        <v>463</v>
      </c>
      <c r="B202" s="38" t="s">
        <v>464</v>
      </c>
      <c r="C202" s="591" t="s">
        <v>465</v>
      </c>
      <c r="D202" s="592"/>
      <c r="E202" s="593"/>
      <c r="F202" s="37" t="s">
        <v>466</v>
      </c>
      <c r="G202" s="39"/>
      <c r="H202" s="46">
        <v>1</v>
      </c>
      <c r="I202" s="41">
        <v>157609.79999999999</v>
      </c>
      <c r="J202" s="41">
        <v>227755.02</v>
      </c>
      <c r="K202" s="41">
        <v>106341.9</v>
      </c>
      <c r="L202" s="41">
        <v>77879.8</v>
      </c>
      <c r="M202" s="41">
        <v>35317.29</v>
      </c>
      <c r="N202" s="41">
        <v>8216.0300000000007</v>
      </c>
      <c r="O202" s="43">
        <v>251.33</v>
      </c>
      <c r="P202" s="44">
        <v>65</v>
      </c>
      <c r="BZ202" s="36"/>
      <c r="CA202" s="59"/>
      <c r="CB202" s="2" t="s">
        <v>465</v>
      </c>
      <c r="CC202" s="51"/>
    </row>
    <row r="203" spans="1:81" s="6" customFormat="1" ht="33.75" x14ac:dyDescent="0.25">
      <c r="A203" s="37" t="s">
        <v>467</v>
      </c>
      <c r="B203" s="38" t="s">
        <v>447</v>
      </c>
      <c r="C203" s="591" t="s">
        <v>468</v>
      </c>
      <c r="D203" s="592"/>
      <c r="E203" s="593"/>
      <c r="F203" s="37" t="s">
        <v>449</v>
      </c>
      <c r="G203" s="39"/>
      <c r="H203" s="46">
        <v>1</v>
      </c>
      <c r="I203" s="41">
        <v>7559.99</v>
      </c>
      <c r="J203" s="41">
        <v>9518.39</v>
      </c>
      <c r="K203" s="41">
        <v>8476.9699999999993</v>
      </c>
      <c r="L203" s="43">
        <v>595.01</v>
      </c>
      <c r="M203" s="43">
        <v>446.41</v>
      </c>
      <c r="N203" s="42"/>
      <c r="O203" s="45">
        <v>19.8</v>
      </c>
      <c r="P203" s="44">
        <v>1</v>
      </c>
      <c r="BZ203" s="36"/>
      <c r="CA203" s="59"/>
      <c r="CB203" s="2" t="s">
        <v>468</v>
      </c>
      <c r="CC203" s="51"/>
    </row>
    <row r="204" spans="1:81" s="6" customFormat="1" ht="78.75" x14ac:dyDescent="0.25">
      <c r="A204" s="37" t="s">
        <v>469</v>
      </c>
      <c r="B204" s="38" t="s">
        <v>470</v>
      </c>
      <c r="C204" s="591" t="s">
        <v>471</v>
      </c>
      <c r="D204" s="592"/>
      <c r="E204" s="593"/>
      <c r="F204" s="37" t="s">
        <v>466</v>
      </c>
      <c r="G204" s="39"/>
      <c r="H204" s="46">
        <v>1</v>
      </c>
      <c r="I204" s="41">
        <v>63847.95</v>
      </c>
      <c r="J204" s="41">
        <v>106634.04</v>
      </c>
      <c r="K204" s="41">
        <v>41553.769999999997</v>
      </c>
      <c r="L204" s="41">
        <v>41682.26</v>
      </c>
      <c r="M204" s="41">
        <v>19443.12</v>
      </c>
      <c r="N204" s="41">
        <v>3954.89</v>
      </c>
      <c r="O204" s="43">
        <v>98.21</v>
      </c>
      <c r="P204" s="43">
        <v>34.86</v>
      </c>
      <c r="BZ204" s="36"/>
      <c r="CA204" s="59"/>
      <c r="CB204" s="2" t="s">
        <v>471</v>
      </c>
      <c r="CC204" s="51"/>
    </row>
    <row r="205" spans="1:81" s="6" customFormat="1" ht="45" x14ac:dyDescent="0.25">
      <c r="A205" s="37" t="s">
        <v>472</v>
      </c>
      <c r="B205" s="38" t="s">
        <v>473</v>
      </c>
      <c r="C205" s="591" t="s">
        <v>474</v>
      </c>
      <c r="D205" s="592"/>
      <c r="E205" s="593"/>
      <c r="F205" s="37" t="s">
        <v>449</v>
      </c>
      <c r="G205" s="39"/>
      <c r="H205" s="46">
        <v>1</v>
      </c>
      <c r="I205" s="41">
        <v>6369.19</v>
      </c>
      <c r="J205" s="41">
        <v>8019.52</v>
      </c>
      <c r="K205" s="41">
        <v>7141.21</v>
      </c>
      <c r="L205" s="43">
        <v>501.82</v>
      </c>
      <c r="M205" s="43">
        <v>376.49</v>
      </c>
      <c r="N205" s="42"/>
      <c r="O205" s="43">
        <v>16.68</v>
      </c>
      <c r="P205" s="43">
        <v>0.84</v>
      </c>
      <c r="BZ205" s="36"/>
      <c r="CA205" s="59"/>
      <c r="CB205" s="2" t="s">
        <v>474</v>
      </c>
      <c r="CC205" s="51"/>
    </row>
    <row r="206" spans="1:81" s="6" customFormat="1" ht="45" x14ac:dyDescent="0.25">
      <c r="A206" s="37" t="s">
        <v>475</v>
      </c>
      <c r="B206" s="38" t="s">
        <v>473</v>
      </c>
      <c r="C206" s="591" t="s">
        <v>476</v>
      </c>
      <c r="D206" s="592"/>
      <c r="E206" s="593"/>
      <c r="F206" s="37" t="s">
        <v>449</v>
      </c>
      <c r="G206" s="39"/>
      <c r="H206" s="46">
        <v>1</v>
      </c>
      <c r="I206" s="41">
        <v>6369.19</v>
      </c>
      <c r="J206" s="41">
        <v>8019.52</v>
      </c>
      <c r="K206" s="41">
        <v>7141.21</v>
      </c>
      <c r="L206" s="43">
        <v>501.82</v>
      </c>
      <c r="M206" s="43">
        <v>376.49</v>
      </c>
      <c r="N206" s="42"/>
      <c r="O206" s="43">
        <v>16.68</v>
      </c>
      <c r="P206" s="43">
        <v>0.84</v>
      </c>
      <c r="BZ206" s="36"/>
      <c r="CA206" s="59"/>
      <c r="CB206" s="2" t="s">
        <v>476</v>
      </c>
      <c r="CC206" s="51"/>
    </row>
    <row r="207" spans="1:81" s="6" customFormat="1" ht="56.25" x14ac:dyDescent="0.25">
      <c r="A207" s="37" t="s">
        <v>477</v>
      </c>
      <c r="B207" s="38" t="s">
        <v>478</v>
      </c>
      <c r="C207" s="591" t="s">
        <v>479</v>
      </c>
      <c r="D207" s="592"/>
      <c r="E207" s="593"/>
      <c r="F207" s="37" t="s">
        <v>480</v>
      </c>
      <c r="G207" s="39"/>
      <c r="H207" s="61">
        <v>0.2</v>
      </c>
      <c r="I207" s="41">
        <v>5157.6400000000003</v>
      </c>
      <c r="J207" s="41">
        <v>1611.64</v>
      </c>
      <c r="K207" s="43">
        <v>789.23</v>
      </c>
      <c r="L207" s="43">
        <v>400.29</v>
      </c>
      <c r="M207" s="43">
        <v>381.87</v>
      </c>
      <c r="N207" s="43">
        <v>40.25</v>
      </c>
      <c r="O207" s="43">
        <v>1.78</v>
      </c>
      <c r="P207" s="43">
        <v>0.85</v>
      </c>
      <c r="BZ207" s="36"/>
      <c r="CA207" s="59"/>
      <c r="CB207" s="2" t="s">
        <v>479</v>
      </c>
      <c r="CC207" s="51"/>
    </row>
    <row r="208" spans="1:81" s="6" customFormat="1" ht="22.5" x14ac:dyDescent="0.25">
      <c r="A208" s="37" t="s">
        <v>481</v>
      </c>
      <c r="B208" s="38" t="s">
        <v>453</v>
      </c>
      <c r="C208" s="591" t="s">
        <v>482</v>
      </c>
      <c r="D208" s="592"/>
      <c r="E208" s="593"/>
      <c r="F208" s="37" t="s">
        <v>455</v>
      </c>
      <c r="G208" s="39"/>
      <c r="H208" s="46">
        <v>1</v>
      </c>
      <c r="I208" s="41">
        <v>4692.13</v>
      </c>
      <c r="J208" s="41">
        <v>6286.01</v>
      </c>
      <c r="K208" s="41">
        <v>4169.4799999999996</v>
      </c>
      <c r="L208" s="41">
        <v>1426.46</v>
      </c>
      <c r="M208" s="43">
        <v>661.22</v>
      </c>
      <c r="N208" s="43">
        <v>28.85</v>
      </c>
      <c r="O208" s="45">
        <v>8.9</v>
      </c>
      <c r="P208" s="43">
        <v>1.22</v>
      </c>
      <c r="BZ208" s="36"/>
      <c r="CA208" s="59"/>
      <c r="CB208" s="2" t="s">
        <v>482</v>
      </c>
      <c r="CC208" s="51"/>
    </row>
    <row r="209" spans="1:81" s="6" customFormat="1" ht="15" x14ac:dyDescent="0.25">
      <c r="A209" s="595" t="s">
        <v>483</v>
      </c>
      <c r="B209" s="595"/>
      <c r="C209" s="595"/>
      <c r="D209" s="595"/>
      <c r="E209" s="595"/>
      <c r="F209" s="595"/>
      <c r="G209" s="595"/>
      <c r="H209" s="595"/>
      <c r="I209" s="595"/>
      <c r="J209" s="595"/>
      <c r="K209" s="595"/>
      <c r="L209" s="595"/>
      <c r="M209" s="595"/>
      <c r="N209" s="595"/>
      <c r="O209" s="595"/>
      <c r="P209" s="595"/>
      <c r="BZ209" s="36"/>
      <c r="CA209" s="59" t="s">
        <v>483</v>
      </c>
      <c r="CC209" s="51"/>
    </row>
    <row r="210" spans="1:81" s="6" customFormat="1" ht="56.25" x14ac:dyDescent="0.25">
      <c r="A210" s="37" t="s">
        <v>484</v>
      </c>
      <c r="B210" s="38" t="s">
        <v>432</v>
      </c>
      <c r="C210" s="591" t="s">
        <v>485</v>
      </c>
      <c r="D210" s="592"/>
      <c r="E210" s="593"/>
      <c r="F210" s="37" t="s">
        <v>434</v>
      </c>
      <c r="G210" s="39"/>
      <c r="H210" s="64">
        <v>0.22361400000000001</v>
      </c>
      <c r="I210" s="41">
        <v>30503.119999999999</v>
      </c>
      <c r="J210" s="41">
        <v>9844.24</v>
      </c>
      <c r="K210" s="41">
        <v>5079.25</v>
      </c>
      <c r="L210" s="41">
        <v>2135.66</v>
      </c>
      <c r="M210" s="41">
        <v>1820.86</v>
      </c>
      <c r="N210" s="43">
        <v>808.47</v>
      </c>
      <c r="O210" s="43">
        <v>11.73</v>
      </c>
      <c r="P210" s="43">
        <v>4.0599999999999996</v>
      </c>
      <c r="BZ210" s="36"/>
      <c r="CA210" s="59"/>
      <c r="CB210" s="2" t="s">
        <v>485</v>
      </c>
      <c r="CC210" s="51"/>
    </row>
    <row r="211" spans="1:81" s="6" customFormat="1" ht="33.75" x14ac:dyDescent="0.25">
      <c r="A211" s="37" t="s">
        <v>486</v>
      </c>
      <c r="B211" s="38" t="s">
        <v>447</v>
      </c>
      <c r="C211" s="591" t="s">
        <v>487</v>
      </c>
      <c r="D211" s="592"/>
      <c r="E211" s="593"/>
      <c r="F211" s="37" t="s">
        <v>449</v>
      </c>
      <c r="G211" s="39"/>
      <c r="H211" s="46">
        <v>1</v>
      </c>
      <c r="I211" s="41">
        <v>7559.99</v>
      </c>
      <c r="J211" s="41">
        <v>9518.39</v>
      </c>
      <c r="K211" s="41">
        <v>8476.9699999999993</v>
      </c>
      <c r="L211" s="43">
        <v>595.01</v>
      </c>
      <c r="M211" s="43">
        <v>446.41</v>
      </c>
      <c r="N211" s="42"/>
      <c r="O211" s="45">
        <v>19.8</v>
      </c>
      <c r="P211" s="44">
        <v>1</v>
      </c>
      <c r="BZ211" s="36"/>
      <c r="CA211" s="59"/>
      <c r="CB211" s="2" t="s">
        <v>487</v>
      </c>
      <c r="CC211" s="51"/>
    </row>
    <row r="212" spans="1:81" s="6" customFormat="1" ht="15" x14ac:dyDescent="0.25">
      <c r="A212" s="588" t="s">
        <v>488</v>
      </c>
      <c r="B212" s="589"/>
      <c r="C212" s="589"/>
      <c r="D212" s="589"/>
      <c r="E212" s="589"/>
      <c r="F212" s="589"/>
      <c r="G212" s="589"/>
      <c r="H212" s="589"/>
      <c r="I212" s="590"/>
      <c r="J212" s="48"/>
      <c r="K212" s="48"/>
      <c r="L212" s="48"/>
      <c r="M212" s="48"/>
      <c r="N212" s="48"/>
      <c r="O212" s="62">
        <v>2485.3923510999998</v>
      </c>
      <c r="P212" s="62">
        <v>810.13286210000001</v>
      </c>
      <c r="BZ212" s="36"/>
      <c r="CA212" s="59"/>
      <c r="CC212" s="51" t="s">
        <v>488</v>
      </c>
    </row>
    <row r="213" spans="1:81" s="6" customFormat="1" ht="15" x14ac:dyDescent="0.25">
      <c r="A213" s="594" t="s">
        <v>489</v>
      </c>
      <c r="B213" s="594"/>
      <c r="C213" s="594"/>
      <c r="D213" s="594"/>
      <c r="E213" s="594"/>
      <c r="F213" s="594"/>
      <c r="G213" s="594"/>
      <c r="H213" s="594"/>
      <c r="I213" s="594"/>
      <c r="J213" s="594"/>
      <c r="K213" s="594"/>
      <c r="L213" s="594"/>
      <c r="M213" s="594"/>
      <c r="N213" s="594"/>
      <c r="O213" s="594"/>
      <c r="P213" s="594"/>
      <c r="BZ213" s="36" t="s">
        <v>489</v>
      </c>
      <c r="CA213" s="59"/>
      <c r="CC213" s="51"/>
    </row>
    <row r="214" spans="1:81" s="6" customFormat="1" ht="15" x14ac:dyDescent="0.25">
      <c r="A214" s="595" t="s">
        <v>490</v>
      </c>
      <c r="B214" s="595"/>
      <c r="C214" s="595"/>
      <c r="D214" s="595"/>
      <c r="E214" s="595"/>
      <c r="F214" s="595"/>
      <c r="G214" s="595"/>
      <c r="H214" s="595"/>
      <c r="I214" s="595"/>
      <c r="J214" s="595"/>
      <c r="K214" s="595"/>
      <c r="L214" s="595"/>
      <c r="M214" s="595"/>
      <c r="N214" s="595"/>
      <c r="O214" s="595"/>
      <c r="P214" s="595"/>
      <c r="BZ214" s="36"/>
      <c r="CA214" s="59" t="s">
        <v>490</v>
      </c>
      <c r="CC214" s="51"/>
    </row>
    <row r="215" spans="1:81" s="6" customFormat="1" ht="33.75" x14ac:dyDescent="0.25">
      <c r="A215" s="37" t="s">
        <v>491</v>
      </c>
      <c r="B215" s="38" t="s">
        <v>492</v>
      </c>
      <c r="C215" s="591" t="s">
        <v>493</v>
      </c>
      <c r="D215" s="592"/>
      <c r="E215" s="593"/>
      <c r="F215" s="37" t="s">
        <v>198</v>
      </c>
      <c r="G215" s="39"/>
      <c r="H215" s="46">
        <v>126</v>
      </c>
      <c r="I215" s="41">
        <v>675.92</v>
      </c>
      <c r="J215" s="41">
        <v>116923.83</v>
      </c>
      <c r="K215" s="41">
        <v>21139.83</v>
      </c>
      <c r="L215" s="41">
        <v>64024.14</v>
      </c>
      <c r="M215" s="41">
        <v>31759.86</v>
      </c>
      <c r="N215" s="42"/>
      <c r="O215" s="43">
        <v>55.44</v>
      </c>
      <c r="P215" s="43">
        <v>60.48</v>
      </c>
      <c r="BZ215" s="36"/>
      <c r="CA215" s="59"/>
      <c r="CB215" s="2" t="s">
        <v>493</v>
      </c>
      <c r="CC215" s="51"/>
    </row>
    <row r="216" spans="1:81" s="6" customFormat="1" ht="45" x14ac:dyDescent="0.25">
      <c r="A216" s="37" t="s">
        <v>494</v>
      </c>
      <c r="B216" s="38" t="s">
        <v>495</v>
      </c>
      <c r="C216" s="591" t="s">
        <v>496</v>
      </c>
      <c r="D216" s="592"/>
      <c r="E216" s="593"/>
      <c r="F216" s="37" t="s">
        <v>198</v>
      </c>
      <c r="G216" s="39"/>
      <c r="H216" s="46">
        <v>126</v>
      </c>
      <c r="I216" s="41">
        <v>175.13</v>
      </c>
      <c r="J216" s="41">
        <v>29972.5</v>
      </c>
      <c r="K216" s="41">
        <v>12011.27</v>
      </c>
      <c r="L216" s="41">
        <v>10054.98</v>
      </c>
      <c r="M216" s="41">
        <v>7906.25</v>
      </c>
      <c r="N216" s="42"/>
      <c r="O216" s="45">
        <v>31.5</v>
      </c>
      <c r="P216" s="43">
        <v>17.64</v>
      </c>
      <c r="BZ216" s="36"/>
      <c r="CA216" s="59"/>
      <c r="CB216" s="2" t="s">
        <v>496</v>
      </c>
      <c r="CC216" s="51"/>
    </row>
    <row r="217" spans="1:81" s="6" customFormat="1" ht="45" x14ac:dyDescent="0.25">
      <c r="A217" s="37" t="s">
        <v>497</v>
      </c>
      <c r="B217" s="38" t="s">
        <v>492</v>
      </c>
      <c r="C217" s="591" t="s">
        <v>498</v>
      </c>
      <c r="D217" s="592"/>
      <c r="E217" s="593"/>
      <c r="F217" s="37" t="s">
        <v>198</v>
      </c>
      <c r="G217" s="39"/>
      <c r="H217" s="46">
        <v>64</v>
      </c>
      <c r="I217" s="41">
        <v>675.92</v>
      </c>
      <c r="J217" s="41">
        <v>59389.87</v>
      </c>
      <c r="K217" s="41">
        <v>10737.69</v>
      </c>
      <c r="L217" s="41">
        <v>32520.19</v>
      </c>
      <c r="M217" s="41">
        <v>16131.99</v>
      </c>
      <c r="N217" s="42"/>
      <c r="O217" s="43">
        <v>28.16</v>
      </c>
      <c r="P217" s="43">
        <v>30.72</v>
      </c>
      <c r="BZ217" s="36"/>
      <c r="CA217" s="59"/>
      <c r="CB217" s="2" t="s">
        <v>498</v>
      </c>
      <c r="CC217" s="51"/>
    </row>
    <row r="218" spans="1:81" s="6" customFormat="1" ht="33.75" x14ac:dyDescent="0.25">
      <c r="A218" s="37" t="s">
        <v>499</v>
      </c>
      <c r="B218" s="38" t="s">
        <v>500</v>
      </c>
      <c r="C218" s="591" t="s">
        <v>501</v>
      </c>
      <c r="D218" s="592"/>
      <c r="E218" s="593"/>
      <c r="F218" s="37" t="s">
        <v>198</v>
      </c>
      <c r="G218" s="39"/>
      <c r="H218" s="46">
        <v>24</v>
      </c>
      <c r="I218" s="41">
        <v>205.59</v>
      </c>
      <c r="J218" s="41">
        <v>6655.36</v>
      </c>
      <c r="K218" s="41">
        <v>2745.43</v>
      </c>
      <c r="L218" s="41">
        <v>2188.84</v>
      </c>
      <c r="M218" s="41">
        <v>1721.09</v>
      </c>
      <c r="N218" s="42"/>
      <c r="O218" s="45">
        <v>7.2</v>
      </c>
      <c r="P218" s="43">
        <v>3.84</v>
      </c>
      <c r="BZ218" s="36"/>
      <c r="CA218" s="59"/>
      <c r="CB218" s="2" t="s">
        <v>501</v>
      </c>
      <c r="CC218" s="51"/>
    </row>
    <row r="219" spans="1:81" s="6" customFormat="1" ht="33.75" x14ac:dyDescent="0.25">
      <c r="A219" s="37" t="s">
        <v>502</v>
      </c>
      <c r="B219" s="38" t="s">
        <v>503</v>
      </c>
      <c r="C219" s="591" t="s">
        <v>504</v>
      </c>
      <c r="D219" s="592"/>
      <c r="E219" s="593"/>
      <c r="F219" s="37" t="s">
        <v>198</v>
      </c>
      <c r="G219" s="39"/>
      <c r="H219" s="46">
        <v>6</v>
      </c>
      <c r="I219" s="41">
        <v>622.12</v>
      </c>
      <c r="J219" s="41">
        <v>5119.0600000000004</v>
      </c>
      <c r="K219" s="43">
        <v>938.02</v>
      </c>
      <c r="L219" s="41">
        <v>2794.7</v>
      </c>
      <c r="M219" s="41">
        <v>1386.34</v>
      </c>
      <c r="N219" s="42"/>
      <c r="O219" s="43">
        <v>2.46</v>
      </c>
      <c r="P219" s="43">
        <v>2.64</v>
      </c>
      <c r="BZ219" s="36"/>
      <c r="CA219" s="59"/>
      <c r="CB219" s="2" t="s">
        <v>504</v>
      </c>
      <c r="CC219" s="51"/>
    </row>
    <row r="220" spans="1:81" s="6" customFormat="1" ht="45" x14ac:dyDescent="0.25">
      <c r="A220" s="37" t="s">
        <v>505</v>
      </c>
      <c r="B220" s="38" t="s">
        <v>506</v>
      </c>
      <c r="C220" s="591" t="s">
        <v>507</v>
      </c>
      <c r="D220" s="592"/>
      <c r="E220" s="593"/>
      <c r="F220" s="37" t="s">
        <v>171</v>
      </c>
      <c r="G220" s="39"/>
      <c r="H220" s="47">
        <v>7.6982999999999997</v>
      </c>
      <c r="I220" s="41">
        <v>276.02999999999997</v>
      </c>
      <c r="J220" s="41">
        <v>2124.96</v>
      </c>
      <c r="K220" s="42"/>
      <c r="L220" s="42"/>
      <c r="M220" s="42"/>
      <c r="N220" s="41">
        <v>2124.96</v>
      </c>
      <c r="O220" s="44">
        <v>0</v>
      </c>
      <c r="P220" s="44">
        <v>0</v>
      </c>
      <c r="BZ220" s="36"/>
      <c r="CA220" s="59"/>
      <c r="CB220" s="2" t="s">
        <v>507</v>
      </c>
      <c r="CC220" s="51"/>
    </row>
    <row r="221" spans="1:81" s="6" customFormat="1" ht="45" x14ac:dyDescent="0.25">
      <c r="A221" s="37" t="s">
        <v>508</v>
      </c>
      <c r="B221" s="38" t="s">
        <v>506</v>
      </c>
      <c r="C221" s="591" t="s">
        <v>507</v>
      </c>
      <c r="D221" s="592"/>
      <c r="E221" s="593"/>
      <c r="F221" s="37" t="s">
        <v>171</v>
      </c>
      <c r="G221" s="39"/>
      <c r="H221" s="55">
        <v>6.2380000000000004</v>
      </c>
      <c r="I221" s="41">
        <v>276.02999999999997</v>
      </c>
      <c r="J221" s="41">
        <v>1721.88</v>
      </c>
      <c r="K221" s="42"/>
      <c r="L221" s="42"/>
      <c r="M221" s="42"/>
      <c r="N221" s="41">
        <v>1721.88</v>
      </c>
      <c r="O221" s="44">
        <v>0</v>
      </c>
      <c r="P221" s="44">
        <v>0</v>
      </c>
      <c r="BZ221" s="36"/>
      <c r="CA221" s="59"/>
      <c r="CB221" s="2" t="s">
        <v>507</v>
      </c>
      <c r="CC221" s="51"/>
    </row>
    <row r="222" spans="1:81" s="6" customFormat="1" ht="45" x14ac:dyDescent="0.25">
      <c r="A222" s="37" t="s">
        <v>509</v>
      </c>
      <c r="B222" s="38" t="s">
        <v>510</v>
      </c>
      <c r="C222" s="591" t="s">
        <v>511</v>
      </c>
      <c r="D222" s="592"/>
      <c r="E222" s="593"/>
      <c r="F222" s="37" t="s">
        <v>171</v>
      </c>
      <c r="G222" s="39"/>
      <c r="H222" s="47">
        <v>2.7847</v>
      </c>
      <c r="I222" s="41">
        <v>324.74</v>
      </c>
      <c r="J222" s="43">
        <v>904.3</v>
      </c>
      <c r="K222" s="42"/>
      <c r="L222" s="42"/>
      <c r="M222" s="42"/>
      <c r="N222" s="43">
        <v>904.3</v>
      </c>
      <c r="O222" s="44">
        <v>0</v>
      </c>
      <c r="P222" s="44">
        <v>0</v>
      </c>
      <c r="BZ222" s="36"/>
      <c r="CA222" s="59"/>
      <c r="CB222" s="2" t="s">
        <v>511</v>
      </c>
      <c r="CC222" s="51"/>
    </row>
    <row r="223" spans="1:81" s="6" customFormat="1" ht="15" x14ac:dyDescent="0.25">
      <c r="A223" s="595" t="s">
        <v>512</v>
      </c>
      <c r="B223" s="595"/>
      <c r="C223" s="595"/>
      <c r="D223" s="595"/>
      <c r="E223" s="595"/>
      <c r="F223" s="595"/>
      <c r="G223" s="595"/>
      <c r="H223" s="595"/>
      <c r="I223" s="595"/>
      <c r="J223" s="595"/>
      <c r="K223" s="595"/>
      <c r="L223" s="595"/>
      <c r="M223" s="595"/>
      <c r="N223" s="595"/>
      <c r="O223" s="595"/>
      <c r="P223" s="595"/>
      <c r="BZ223" s="36"/>
      <c r="CA223" s="59" t="s">
        <v>512</v>
      </c>
      <c r="CC223" s="51"/>
    </row>
    <row r="224" spans="1:81" s="6" customFormat="1" ht="33.75" x14ac:dyDescent="0.25">
      <c r="A224" s="37" t="s">
        <v>513</v>
      </c>
      <c r="B224" s="38" t="s">
        <v>492</v>
      </c>
      <c r="C224" s="591" t="s">
        <v>493</v>
      </c>
      <c r="D224" s="592"/>
      <c r="E224" s="593"/>
      <c r="F224" s="37" t="s">
        <v>198</v>
      </c>
      <c r="G224" s="39"/>
      <c r="H224" s="46">
        <v>144</v>
      </c>
      <c r="I224" s="41">
        <v>675.92</v>
      </c>
      <c r="J224" s="41">
        <v>133627.22</v>
      </c>
      <c r="K224" s="41">
        <v>24159.8</v>
      </c>
      <c r="L224" s="41">
        <v>73170.44</v>
      </c>
      <c r="M224" s="41">
        <v>36296.980000000003</v>
      </c>
      <c r="N224" s="42"/>
      <c r="O224" s="43">
        <v>63.36</v>
      </c>
      <c r="P224" s="43">
        <v>69.12</v>
      </c>
      <c r="BZ224" s="36"/>
      <c r="CA224" s="59"/>
      <c r="CB224" s="2" t="s">
        <v>493</v>
      </c>
      <c r="CC224" s="51"/>
    </row>
    <row r="225" spans="1:81" s="6" customFormat="1" ht="45" x14ac:dyDescent="0.25">
      <c r="A225" s="37" t="s">
        <v>514</v>
      </c>
      <c r="B225" s="38" t="s">
        <v>495</v>
      </c>
      <c r="C225" s="591" t="s">
        <v>496</v>
      </c>
      <c r="D225" s="592"/>
      <c r="E225" s="593"/>
      <c r="F225" s="37" t="s">
        <v>198</v>
      </c>
      <c r="G225" s="39"/>
      <c r="H225" s="46">
        <v>144</v>
      </c>
      <c r="I225" s="41">
        <v>175.13</v>
      </c>
      <c r="J225" s="41">
        <v>34254.269999999997</v>
      </c>
      <c r="K225" s="41">
        <v>13727.16</v>
      </c>
      <c r="L225" s="41">
        <v>11491.4</v>
      </c>
      <c r="M225" s="41">
        <v>9035.7099999999991</v>
      </c>
      <c r="N225" s="42"/>
      <c r="O225" s="44">
        <v>36</v>
      </c>
      <c r="P225" s="43">
        <v>20.16</v>
      </c>
      <c r="BZ225" s="36"/>
      <c r="CA225" s="59"/>
      <c r="CB225" s="2" t="s">
        <v>496</v>
      </c>
      <c r="CC225" s="51"/>
    </row>
    <row r="226" spans="1:81" s="6" customFormat="1" ht="45" x14ac:dyDescent="0.25">
      <c r="A226" s="37" t="s">
        <v>515</v>
      </c>
      <c r="B226" s="38" t="s">
        <v>492</v>
      </c>
      <c r="C226" s="591" t="s">
        <v>516</v>
      </c>
      <c r="D226" s="592"/>
      <c r="E226" s="593"/>
      <c r="F226" s="37" t="s">
        <v>198</v>
      </c>
      <c r="G226" s="39"/>
      <c r="H226" s="46">
        <v>33</v>
      </c>
      <c r="I226" s="41">
        <v>675.92</v>
      </c>
      <c r="J226" s="41">
        <v>30622.9</v>
      </c>
      <c r="K226" s="41">
        <v>5536.62</v>
      </c>
      <c r="L226" s="41">
        <v>16768.22</v>
      </c>
      <c r="M226" s="41">
        <v>8318.06</v>
      </c>
      <c r="N226" s="42"/>
      <c r="O226" s="43">
        <v>14.52</v>
      </c>
      <c r="P226" s="43">
        <v>15.84</v>
      </c>
      <c r="BZ226" s="36"/>
      <c r="CA226" s="59"/>
      <c r="CB226" s="2" t="s">
        <v>516</v>
      </c>
      <c r="CC226" s="51"/>
    </row>
    <row r="227" spans="1:81" s="6" customFormat="1" ht="33.75" x14ac:dyDescent="0.25">
      <c r="A227" s="37" t="s">
        <v>517</v>
      </c>
      <c r="B227" s="38" t="s">
        <v>500</v>
      </c>
      <c r="C227" s="591" t="s">
        <v>501</v>
      </c>
      <c r="D227" s="592"/>
      <c r="E227" s="593"/>
      <c r="F227" s="37" t="s">
        <v>198</v>
      </c>
      <c r="G227" s="39"/>
      <c r="H227" s="46">
        <v>11</v>
      </c>
      <c r="I227" s="41">
        <v>205.59</v>
      </c>
      <c r="J227" s="41">
        <v>3050.36</v>
      </c>
      <c r="K227" s="41">
        <v>1258.32</v>
      </c>
      <c r="L227" s="41">
        <v>1003.21</v>
      </c>
      <c r="M227" s="43">
        <v>788.83</v>
      </c>
      <c r="N227" s="42"/>
      <c r="O227" s="45">
        <v>3.3</v>
      </c>
      <c r="P227" s="43">
        <v>1.76</v>
      </c>
      <c r="BZ227" s="36"/>
      <c r="CA227" s="59"/>
      <c r="CB227" s="2" t="s">
        <v>501</v>
      </c>
      <c r="CC227" s="51"/>
    </row>
    <row r="228" spans="1:81" s="6" customFormat="1" ht="45" x14ac:dyDescent="0.25">
      <c r="A228" s="37" t="s">
        <v>518</v>
      </c>
      <c r="B228" s="38" t="s">
        <v>519</v>
      </c>
      <c r="C228" s="591" t="s">
        <v>520</v>
      </c>
      <c r="D228" s="592"/>
      <c r="E228" s="593"/>
      <c r="F228" s="37" t="s">
        <v>171</v>
      </c>
      <c r="G228" s="39"/>
      <c r="H228" s="55">
        <v>8.4269999999999996</v>
      </c>
      <c r="I228" s="41">
        <v>401.26</v>
      </c>
      <c r="J228" s="41">
        <v>3381.42</v>
      </c>
      <c r="K228" s="42"/>
      <c r="L228" s="42"/>
      <c r="M228" s="42"/>
      <c r="N228" s="41">
        <v>3381.42</v>
      </c>
      <c r="O228" s="44">
        <v>0</v>
      </c>
      <c r="P228" s="44">
        <v>0</v>
      </c>
      <c r="BZ228" s="36"/>
      <c r="CA228" s="59"/>
      <c r="CB228" s="2" t="s">
        <v>520</v>
      </c>
      <c r="CC228" s="51"/>
    </row>
    <row r="229" spans="1:81" s="6" customFormat="1" ht="45" x14ac:dyDescent="0.25">
      <c r="A229" s="37" t="s">
        <v>521</v>
      </c>
      <c r="B229" s="38" t="s">
        <v>519</v>
      </c>
      <c r="C229" s="591" t="s">
        <v>520</v>
      </c>
      <c r="D229" s="592"/>
      <c r="E229" s="593"/>
      <c r="F229" s="37" t="s">
        <v>171</v>
      </c>
      <c r="G229" s="39"/>
      <c r="H229" s="55">
        <v>6.2629999999999999</v>
      </c>
      <c r="I229" s="41">
        <v>401.26</v>
      </c>
      <c r="J229" s="41">
        <v>2513.09</v>
      </c>
      <c r="K229" s="42"/>
      <c r="L229" s="42"/>
      <c r="M229" s="42"/>
      <c r="N229" s="41">
        <v>2513.09</v>
      </c>
      <c r="O229" s="44">
        <v>0</v>
      </c>
      <c r="P229" s="44">
        <v>0</v>
      </c>
      <c r="BZ229" s="36"/>
      <c r="CA229" s="59"/>
      <c r="CB229" s="2" t="s">
        <v>520</v>
      </c>
      <c r="CC229" s="51"/>
    </row>
    <row r="230" spans="1:81" s="6" customFormat="1" ht="45" x14ac:dyDescent="0.25">
      <c r="A230" s="37" t="s">
        <v>522</v>
      </c>
      <c r="B230" s="38" t="s">
        <v>523</v>
      </c>
      <c r="C230" s="591" t="s">
        <v>524</v>
      </c>
      <c r="D230" s="592"/>
      <c r="E230" s="593"/>
      <c r="F230" s="37" t="s">
        <v>171</v>
      </c>
      <c r="G230" s="39"/>
      <c r="H230" s="55">
        <v>2.1059999999999999</v>
      </c>
      <c r="I230" s="41">
        <v>472.07</v>
      </c>
      <c r="J230" s="43">
        <v>994.18</v>
      </c>
      <c r="K230" s="42"/>
      <c r="L230" s="42"/>
      <c r="M230" s="42"/>
      <c r="N230" s="43">
        <v>994.18</v>
      </c>
      <c r="O230" s="44">
        <v>0</v>
      </c>
      <c r="P230" s="44">
        <v>0</v>
      </c>
      <c r="BZ230" s="36"/>
      <c r="CA230" s="59"/>
      <c r="CB230" s="2" t="s">
        <v>524</v>
      </c>
      <c r="CC230" s="51"/>
    </row>
    <row r="231" spans="1:81" s="6" customFormat="1" ht="15" x14ac:dyDescent="0.25">
      <c r="A231" s="595" t="s">
        <v>525</v>
      </c>
      <c r="B231" s="595"/>
      <c r="C231" s="595"/>
      <c r="D231" s="595"/>
      <c r="E231" s="595"/>
      <c r="F231" s="595"/>
      <c r="G231" s="595"/>
      <c r="H231" s="595"/>
      <c r="I231" s="595"/>
      <c r="J231" s="595"/>
      <c r="K231" s="595"/>
      <c r="L231" s="595"/>
      <c r="M231" s="595"/>
      <c r="N231" s="595"/>
      <c r="O231" s="595"/>
      <c r="P231" s="595"/>
      <c r="BZ231" s="36"/>
      <c r="CA231" s="59" t="s">
        <v>525</v>
      </c>
      <c r="CC231" s="51"/>
    </row>
    <row r="232" spans="1:81" s="6" customFormat="1" ht="33.75" x14ac:dyDescent="0.25">
      <c r="A232" s="37" t="s">
        <v>526</v>
      </c>
      <c r="B232" s="38" t="s">
        <v>492</v>
      </c>
      <c r="C232" s="591" t="s">
        <v>493</v>
      </c>
      <c r="D232" s="592"/>
      <c r="E232" s="593"/>
      <c r="F232" s="37" t="s">
        <v>198</v>
      </c>
      <c r="G232" s="39"/>
      <c r="H232" s="46">
        <v>445</v>
      </c>
      <c r="I232" s="41">
        <v>675.92</v>
      </c>
      <c r="J232" s="41">
        <v>412945.22</v>
      </c>
      <c r="K232" s="41">
        <v>74660.5</v>
      </c>
      <c r="L232" s="41">
        <v>226116.95</v>
      </c>
      <c r="M232" s="41">
        <v>112167.77</v>
      </c>
      <c r="N232" s="42"/>
      <c r="O232" s="45">
        <v>195.8</v>
      </c>
      <c r="P232" s="45">
        <v>213.6</v>
      </c>
      <c r="BZ232" s="36"/>
      <c r="CA232" s="59"/>
      <c r="CB232" s="2" t="s">
        <v>493</v>
      </c>
      <c r="CC232" s="51"/>
    </row>
    <row r="233" spans="1:81" s="6" customFormat="1" ht="45" x14ac:dyDescent="0.25">
      <c r="A233" s="37" t="s">
        <v>527</v>
      </c>
      <c r="B233" s="38" t="s">
        <v>495</v>
      </c>
      <c r="C233" s="591" t="s">
        <v>496</v>
      </c>
      <c r="D233" s="592"/>
      <c r="E233" s="593"/>
      <c r="F233" s="37" t="s">
        <v>198</v>
      </c>
      <c r="G233" s="39"/>
      <c r="H233" s="46">
        <v>445</v>
      </c>
      <c r="I233" s="41">
        <v>175.13</v>
      </c>
      <c r="J233" s="41">
        <v>105855.22</v>
      </c>
      <c r="K233" s="41">
        <v>42420.74</v>
      </c>
      <c r="L233" s="41">
        <v>35511.620000000003</v>
      </c>
      <c r="M233" s="41">
        <v>27922.86</v>
      </c>
      <c r="N233" s="42"/>
      <c r="O233" s="43">
        <v>111.25</v>
      </c>
      <c r="P233" s="45">
        <v>62.3</v>
      </c>
      <c r="BZ233" s="36"/>
      <c r="CA233" s="59"/>
      <c r="CB233" s="2" t="s">
        <v>496</v>
      </c>
      <c r="CC233" s="51"/>
    </row>
    <row r="234" spans="1:81" s="6" customFormat="1" ht="56.25" x14ac:dyDescent="0.25">
      <c r="A234" s="37" t="s">
        <v>528</v>
      </c>
      <c r="B234" s="38" t="s">
        <v>492</v>
      </c>
      <c r="C234" s="591" t="s">
        <v>529</v>
      </c>
      <c r="D234" s="592"/>
      <c r="E234" s="593"/>
      <c r="F234" s="37" t="s">
        <v>198</v>
      </c>
      <c r="G234" s="39"/>
      <c r="H234" s="46">
        <v>140</v>
      </c>
      <c r="I234" s="41">
        <v>675.92</v>
      </c>
      <c r="J234" s="41">
        <v>129915.36</v>
      </c>
      <c r="K234" s="41">
        <v>23488.7</v>
      </c>
      <c r="L234" s="41">
        <v>71137.919999999998</v>
      </c>
      <c r="M234" s="41">
        <v>35288.74</v>
      </c>
      <c r="N234" s="42"/>
      <c r="O234" s="45">
        <v>61.6</v>
      </c>
      <c r="P234" s="45">
        <v>67.2</v>
      </c>
      <c r="BZ234" s="36"/>
      <c r="CA234" s="59"/>
      <c r="CB234" s="2" t="s">
        <v>529</v>
      </c>
      <c r="CC234" s="51"/>
    </row>
    <row r="235" spans="1:81" s="6" customFormat="1" ht="33.75" x14ac:dyDescent="0.25">
      <c r="A235" s="37" t="s">
        <v>530</v>
      </c>
      <c r="B235" s="38" t="s">
        <v>500</v>
      </c>
      <c r="C235" s="591" t="s">
        <v>501</v>
      </c>
      <c r="D235" s="592"/>
      <c r="E235" s="593"/>
      <c r="F235" s="37" t="s">
        <v>198</v>
      </c>
      <c r="G235" s="39"/>
      <c r="H235" s="46">
        <v>51</v>
      </c>
      <c r="I235" s="41">
        <v>205.59</v>
      </c>
      <c r="J235" s="41">
        <v>14142.63</v>
      </c>
      <c r="K235" s="41">
        <v>5834.04</v>
      </c>
      <c r="L235" s="41">
        <v>4651.28</v>
      </c>
      <c r="M235" s="41">
        <v>3657.31</v>
      </c>
      <c r="N235" s="42"/>
      <c r="O235" s="45">
        <v>15.3</v>
      </c>
      <c r="P235" s="43">
        <v>8.16</v>
      </c>
      <c r="BZ235" s="36"/>
      <c r="CA235" s="59"/>
      <c r="CB235" s="2" t="s">
        <v>501</v>
      </c>
      <c r="CC235" s="51"/>
    </row>
    <row r="236" spans="1:81" s="6" customFormat="1" ht="45" x14ac:dyDescent="0.25">
      <c r="A236" s="37" t="s">
        <v>531</v>
      </c>
      <c r="B236" s="38" t="s">
        <v>532</v>
      </c>
      <c r="C236" s="591" t="s">
        <v>533</v>
      </c>
      <c r="D236" s="592"/>
      <c r="E236" s="593"/>
      <c r="F236" s="37" t="s">
        <v>171</v>
      </c>
      <c r="G236" s="39"/>
      <c r="H236" s="55">
        <v>24.195</v>
      </c>
      <c r="I236" s="41">
        <v>588.41999999999996</v>
      </c>
      <c r="J236" s="41">
        <v>14236.82</v>
      </c>
      <c r="K236" s="42"/>
      <c r="L236" s="42"/>
      <c r="M236" s="42"/>
      <c r="N236" s="41">
        <v>14236.82</v>
      </c>
      <c r="O236" s="44">
        <v>0</v>
      </c>
      <c r="P236" s="44">
        <v>0</v>
      </c>
      <c r="BZ236" s="36"/>
      <c r="CA236" s="59"/>
      <c r="CB236" s="2" t="s">
        <v>533</v>
      </c>
      <c r="CC236" s="51"/>
    </row>
    <row r="237" spans="1:81" s="6" customFormat="1" ht="45" x14ac:dyDescent="0.25">
      <c r="A237" s="37" t="s">
        <v>534</v>
      </c>
      <c r="B237" s="38" t="s">
        <v>532</v>
      </c>
      <c r="C237" s="591" t="s">
        <v>533</v>
      </c>
      <c r="D237" s="592"/>
      <c r="E237" s="593"/>
      <c r="F237" s="37" t="s">
        <v>171</v>
      </c>
      <c r="G237" s="39"/>
      <c r="H237" s="55">
        <v>6.9550000000000001</v>
      </c>
      <c r="I237" s="41">
        <v>588.41999999999996</v>
      </c>
      <c r="J237" s="41">
        <v>4092.46</v>
      </c>
      <c r="K237" s="42"/>
      <c r="L237" s="42"/>
      <c r="M237" s="42"/>
      <c r="N237" s="41">
        <v>4092.46</v>
      </c>
      <c r="O237" s="44">
        <v>0</v>
      </c>
      <c r="P237" s="44">
        <v>0</v>
      </c>
      <c r="BZ237" s="36"/>
      <c r="CA237" s="59"/>
      <c r="CB237" s="2" t="s">
        <v>533</v>
      </c>
      <c r="CC237" s="51"/>
    </row>
    <row r="238" spans="1:81" s="6" customFormat="1" ht="45" x14ac:dyDescent="0.25">
      <c r="A238" s="37" t="s">
        <v>535</v>
      </c>
      <c r="B238" s="38" t="s">
        <v>532</v>
      </c>
      <c r="C238" s="591" t="s">
        <v>533</v>
      </c>
      <c r="D238" s="592"/>
      <c r="E238" s="593"/>
      <c r="F238" s="37" t="s">
        <v>171</v>
      </c>
      <c r="G238" s="39"/>
      <c r="H238" s="40">
        <v>16.12</v>
      </c>
      <c r="I238" s="41">
        <v>588.41999999999996</v>
      </c>
      <c r="J238" s="41">
        <v>9485.33</v>
      </c>
      <c r="K238" s="42"/>
      <c r="L238" s="42"/>
      <c r="M238" s="42"/>
      <c r="N238" s="41">
        <v>9485.33</v>
      </c>
      <c r="O238" s="44">
        <v>0</v>
      </c>
      <c r="P238" s="44">
        <v>0</v>
      </c>
      <c r="BZ238" s="36"/>
      <c r="CA238" s="59"/>
      <c r="CB238" s="2" t="s">
        <v>533</v>
      </c>
      <c r="CC238" s="51"/>
    </row>
    <row r="239" spans="1:81" s="6" customFormat="1" ht="45" x14ac:dyDescent="0.25">
      <c r="A239" s="37" t="s">
        <v>536</v>
      </c>
      <c r="B239" s="38" t="s">
        <v>537</v>
      </c>
      <c r="C239" s="591" t="s">
        <v>538</v>
      </c>
      <c r="D239" s="592"/>
      <c r="E239" s="593"/>
      <c r="F239" s="37" t="s">
        <v>171</v>
      </c>
      <c r="G239" s="39"/>
      <c r="H239" s="40">
        <v>5.47</v>
      </c>
      <c r="I239" s="41">
        <v>692.26</v>
      </c>
      <c r="J239" s="41">
        <v>3786.66</v>
      </c>
      <c r="K239" s="42"/>
      <c r="L239" s="42"/>
      <c r="M239" s="42"/>
      <c r="N239" s="41">
        <v>3786.66</v>
      </c>
      <c r="O239" s="44">
        <v>0</v>
      </c>
      <c r="P239" s="44">
        <v>0</v>
      </c>
      <c r="BZ239" s="36"/>
      <c r="CA239" s="59"/>
      <c r="CB239" s="2" t="s">
        <v>538</v>
      </c>
      <c r="CC239" s="51"/>
    </row>
    <row r="240" spans="1:81" s="6" customFormat="1" ht="45" x14ac:dyDescent="0.25">
      <c r="A240" s="37" t="s">
        <v>539</v>
      </c>
      <c r="B240" s="38" t="s">
        <v>532</v>
      </c>
      <c r="C240" s="591" t="s">
        <v>533</v>
      </c>
      <c r="D240" s="592"/>
      <c r="E240" s="593"/>
      <c r="F240" s="37" t="s">
        <v>171</v>
      </c>
      <c r="G240" s="39"/>
      <c r="H240" s="55">
        <v>20.155000000000001</v>
      </c>
      <c r="I240" s="41">
        <v>588.41999999999996</v>
      </c>
      <c r="J240" s="41">
        <v>11859.61</v>
      </c>
      <c r="K240" s="42"/>
      <c r="L240" s="42"/>
      <c r="M240" s="42"/>
      <c r="N240" s="41">
        <v>11859.61</v>
      </c>
      <c r="O240" s="44">
        <v>0</v>
      </c>
      <c r="P240" s="44">
        <v>0</v>
      </c>
      <c r="BZ240" s="36"/>
      <c r="CA240" s="59"/>
      <c r="CB240" s="2" t="s">
        <v>533</v>
      </c>
      <c r="CC240" s="51"/>
    </row>
    <row r="241" spans="1:81" s="6" customFormat="1" ht="15" x14ac:dyDescent="0.25">
      <c r="A241" s="595" t="s">
        <v>540</v>
      </c>
      <c r="B241" s="595"/>
      <c r="C241" s="595"/>
      <c r="D241" s="595"/>
      <c r="E241" s="595"/>
      <c r="F241" s="595"/>
      <c r="G241" s="595"/>
      <c r="H241" s="595"/>
      <c r="I241" s="595"/>
      <c r="J241" s="595"/>
      <c r="K241" s="595"/>
      <c r="L241" s="595"/>
      <c r="M241" s="595"/>
      <c r="N241" s="595"/>
      <c r="O241" s="595"/>
      <c r="P241" s="595"/>
      <c r="BZ241" s="36"/>
      <c r="CA241" s="59" t="s">
        <v>540</v>
      </c>
      <c r="CC241" s="51"/>
    </row>
    <row r="242" spans="1:81" s="6" customFormat="1" ht="45" x14ac:dyDescent="0.25">
      <c r="A242" s="37" t="s">
        <v>541</v>
      </c>
      <c r="B242" s="38" t="s">
        <v>542</v>
      </c>
      <c r="C242" s="591" t="s">
        <v>543</v>
      </c>
      <c r="D242" s="592"/>
      <c r="E242" s="593"/>
      <c r="F242" s="37" t="s">
        <v>171</v>
      </c>
      <c r="G242" s="39"/>
      <c r="H242" s="55">
        <v>17.088000000000001</v>
      </c>
      <c r="I242" s="41">
        <v>251.8</v>
      </c>
      <c r="J242" s="41">
        <v>4302.76</v>
      </c>
      <c r="K242" s="42"/>
      <c r="L242" s="42"/>
      <c r="M242" s="42"/>
      <c r="N242" s="41">
        <v>4302.76</v>
      </c>
      <c r="O242" s="44">
        <v>0</v>
      </c>
      <c r="P242" s="44">
        <v>0</v>
      </c>
      <c r="BZ242" s="36"/>
      <c r="CA242" s="59"/>
      <c r="CB242" s="2" t="s">
        <v>543</v>
      </c>
      <c r="CC242" s="51"/>
    </row>
    <row r="243" spans="1:81" s="6" customFormat="1" ht="45" x14ac:dyDescent="0.25">
      <c r="A243" s="37" t="s">
        <v>544</v>
      </c>
      <c r="B243" s="38" t="s">
        <v>542</v>
      </c>
      <c r="C243" s="591" t="s">
        <v>543</v>
      </c>
      <c r="D243" s="592"/>
      <c r="E243" s="593"/>
      <c r="F243" s="37" t="s">
        <v>171</v>
      </c>
      <c r="G243" s="39"/>
      <c r="H243" s="47">
        <v>0.70779999999999998</v>
      </c>
      <c r="I243" s="41">
        <v>251.8</v>
      </c>
      <c r="J243" s="43">
        <v>178.22</v>
      </c>
      <c r="K243" s="42"/>
      <c r="L243" s="42"/>
      <c r="M243" s="42"/>
      <c r="N243" s="43">
        <v>178.22</v>
      </c>
      <c r="O243" s="44">
        <v>0</v>
      </c>
      <c r="P243" s="44">
        <v>0</v>
      </c>
      <c r="BZ243" s="36"/>
      <c r="CA243" s="59"/>
      <c r="CB243" s="2" t="s">
        <v>543</v>
      </c>
      <c r="CC243" s="51"/>
    </row>
    <row r="244" spans="1:81" s="6" customFormat="1" ht="45" x14ac:dyDescent="0.25">
      <c r="A244" s="37" t="s">
        <v>545</v>
      </c>
      <c r="B244" s="38" t="s">
        <v>542</v>
      </c>
      <c r="C244" s="591" t="s">
        <v>543</v>
      </c>
      <c r="D244" s="592"/>
      <c r="E244" s="593"/>
      <c r="F244" s="37" t="s">
        <v>171</v>
      </c>
      <c r="G244" s="39"/>
      <c r="H244" s="61">
        <v>54.8</v>
      </c>
      <c r="I244" s="41">
        <v>251.8</v>
      </c>
      <c r="J244" s="41">
        <v>13798.64</v>
      </c>
      <c r="K244" s="42"/>
      <c r="L244" s="42"/>
      <c r="M244" s="42"/>
      <c r="N244" s="41">
        <v>13798.64</v>
      </c>
      <c r="O244" s="44">
        <v>0</v>
      </c>
      <c r="P244" s="44">
        <v>0</v>
      </c>
      <c r="BZ244" s="36"/>
      <c r="CA244" s="59"/>
      <c r="CB244" s="2" t="s">
        <v>543</v>
      </c>
      <c r="CC244" s="51"/>
    </row>
    <row r="245" spans="1:81" s="6" customFormat="1" ht="45" x14ac:dyDescent="0.25">
      <c r="A245" s="37" t="s">
        <v>546</v>
      </c>
      <c r="B245" s="38" t="s">
        <v>547</v>
      </c>
      <c r="C245" s="591" t="s">
        <v>548</v>
      </c>
      <c r="D245" s="592"/>
      <c r="E245" s="593"/>
      <c r="F245" s="37" t="s">
        <v>171</v>
      </c>
      <c r="G245" s="39"/>
      <c r="H245" s="40">
        <v>1.39</v>
      </c>
      <c r="I245" s="41">
        <v>296.24</v>
      </c>
      <c r="J245" s="43">
        <v>411.77</v>
      </c>
      <c r="K245" s="42"/>
      <c r="L245" s="42"/>
      <c r="M245" s="42"/>
      <c r="N245" s="43">
        <v>411.77</v>
      </c>
      <c r="O245" s="44">
        <v>0</v>
      </c>
      <c r="P245" s="44">
        <v>0</v>
      </c>
      <c r="BZ245" s="36"/>
      <c r="CA245" s="59"/>
      <c r="CB245" s="2" t="s">
        <v>548</v>
      </c>
      <c r="CC245" s="51"/>
    </row>
    <row r="246" spans="1:81" s="6" customFormat="1" ht="45" x14ac:dyDescent="0.25">
      <c r="A246" s="37" t="s">
        <v>549</v>
      </c>
      <c r="B246" s="38" t="s">
        <v>542</v>
      </c>
      <c r="C246" s="591" t="s">
        <v>543</v>
      </c>
      <c r="D246" s="592"/>
      <c r="E246" s="593"/>
      <c r="F246" s="37" t="s">
        <v>171</v>
      </c>
      <c r="G246" s="39"/>
      <c r="H246" s="47">
        <v>4.3799999999999999E-2</v>
      </c>
      <c r="I246" s="41">
        <v>251.8</v>
      </c>
      <c r="J246" s="43">
        <v>11.03</v>
      </c>
      <c r="K246" s="42"/>
      <c r="L246" s="42"/>
      <c r="M246" s="42"/>
      <c r="N246" s="43">
        <v>11.03</v>
      </c>
      <c r="O246" s="44">
        <v>0</v>
      </c>
      <c r="P246" s="44">
        <v>0</v>
      </c>
      <c r="BZ246" s="36"/>
      <c r="CA246" s="59"/>
      <c r="CB246" s="2" t="s">
        <v>543</v>
      </c>
      <c r="CC246" s="51"/>
    </row>
    <row r="247" spans="1:81" s="6" customFormat="1" ht="15" x14ac:dyDescent="0.25">
      <c r="A247" s="588" t="s">
        <v>550</v>
      </c>
      <c r="B247" s="589"/>
      <c r="C247" s="589"/>
      <c r="D247" s="589"/>
      <c r="E247" s="589"/>
      <c r="F247" s="589"/>
      <c r="G247" s="589"/>
      <c r="H247" s="589"/>
      <c r="I247" s="590"/>
      <c r="J247" s="48"/>
      <c r="K247" s="48"/>
      <c r="L247" s="48"/>
      <c r="M247" s="48"/>
      <c r="N247" s="48"/>
      <c r="O247" s="65">
        <v>625.89</v>
      </c>
      <c r="P247" s="65">
        <v>573.46</v>
      </c>
      <c r="BZ247" s="36"/>
      <c r="CA247" s="59"/>
      <c r="CC247" s="51" t="s">
        <v>550</v>
      </c>
    </row>
    <row r="248" spans="1:81" s="6" customFormat="1" ht="15" x14ac:dyDescent="0.25">
      <c r="A248" s="594" t="s">
        <v>551</v>
      </c>
      <c r="B248" s="594"/>
      <c r="C248" s="594"/>
      <c r="D248" s="594"/>
      <c r="E248" s="594"/>
      <c r="F248" s="594"/>
      <c r="G248" s="594"/>
      <c r="H248" s="594"/>
      <c r="I248" s="594"/>
      <c r="J248" s="594"/>
      <c r="K248" s="594"/>
      <c r="L248" s="594"/>
      <c r="M248" s="594"/>
      <c r="N248" s="594"/>
      <c r="O248" s="594"/>
      <c r="P248" s="594"/>
      <c r="BZ248" s="36" t="s">
        <v>551</v>
      </c>
      <c r="CA248" s="59"/>
      <c r="CC248" s="51"/>
    </row>
    <row r="249" spans="1:81" s="6" customFormat="1" ht="15" x14ac:dyDescent="0.25">
      <c r="A249" s="595" t="s">
        <v>552</v>
      </c>
      <c r="B249" s="595"/>
      <c r="C249" s="595"/>
      <c r="D249" s="595"/>
      <c r="E249" s="595"/>
      <c r="F249" s="595"/>
      <c r="G249" s="595"/>
      <c r="H249" s="595"/>
      <c r="I249" s="595"/>
      <c r="J249" s="595"/>
      <c r="K249" s="595"/>
      <c r="L249" s="595"/>
      <c r="M249" s="595"/>
      <c r="N249" s="595"/>
      <c r="O249" s="595"/>
      <c r="P249" s="595"/>
      <c r="BZ249" s="36"/>
      <c r="CA249" s="59" t="s">
        <v>552</v>
      </c>
      <c r="CC249" s="51"/>
    </row>
    <row r="250" spans="1:81" s="6" customFormat="1" ht="33.75" x14ac:dyDescent="0.25">
      <c r="A250" s="37" t="s">
        <v>553</v>
      </c>
      <c r="B250" s="38" t="s">
        <v>554</v>
      </c>
      <c r="C250" s="591" t="s">
        <v>555</v>
      </c>
      <c r="D250" s="592"/>
      <c r="E250" s="593"/>
      <c r="F250" s="37" t="s">
        <v>177</v>
      </c>
      <c r="G250" s="39"/>
      <c r="H250" s="40">
        <v>22.31</v>
      </c>
      <c r="I250" s="41">
        <v>31933.4</v>
      </c>
      <c r="J250" s="41">
        <v>712434.15</v>
      </c>
      <c r="K250" s="42"/>
      <c r="L250" s="42"/>
      <c r="M250" s="42"/>
      <c r="N250" s="41">
        <v>712434.15</v>
      </c>
      <c r="O250" s="44">
        <v>0</v>
      </c>
      <c r="P250" s="44">
        <v>0</v>
      </c>
      <c r="BZ250" s="36"/>
      <c r="CA250" s="59"/>
      <c r="CB250" s="2" t="s">
        <v>555</v>
      </c>
      <c r="CC250" s="51"/>
    </row>
    <row r="251" spans="1:81" s="6" customFormat="1" ht="22.5" x14ac:dyDescent="0.25">
      <c r="A251" s="37" t="s">
        <v>556</v>
      </c>
      <c r="B251" s="38" t="s">
        <v>557</v>
      </c>
      <c r="C251" s="591" t="s">
        <v>558</v>
      </c>
      <c r="D251" s="592"/>
      <c r="E251" s="593"/>
      <c r="F251" s="37" t="s">
        <v>198</v>
      </c>
      <c r="G251" s="39"/>
      <c r="H251" s="46">
        <v>47</v>
      </c>
      <c r="I251" s="41">
        <v>1394.92</v>
      </c>
      <c r="J251" s="41">
        <v>65561.240000000005</v>
      </c>
      <c r="K251" s="42"/>
      <c r="L251" s="42"/>
      <c r="M251" s="42"/>
      <c r="N251" s="41">
        <v>65561.240000000005</v>
      </c>
      <c r="O251" s="44">
        <v>0</v>
      </c>
      <c r="P251" s="44">
        <v>0</v>
      </c>
      <c r="BZ251" s="36"/>
      <c r="CA251" s="59"/>
      <c r="CB251" s="2" t="s">
        <v>558</v>
      </c>
      <c r="CC251" s="51"/>
    </row>
    <row r="252" spans="1:81" s="6" customFormat="1" ht="15" x14ac:dyDescent="0.25">
      <c r="A252" s="37" t="s">
        <v>559</v>
      </c>
      <c r="B252" s="38" t="s">
        <v>560</v>
      </c>
      <c r="C252" s="591" t="s">
        <v>561</v>
      </c>
      <c r="D252" s="592"/>
      <c r="E252" s="593"/>
      <c r="F252" s="37" t="s">
        <v>139</v>
      </c>
      <c r="G252" s="39"/>
      <c r="H252" s="61">
        <v>56.4</v>
      </c>
      <c r="I252" s="41">
        <v>37.42</v>
      </c>
      <c r="J252" s="41">
        <v>2110.4899999999998</v>
      </c>
      <c r="K252" s="42"/>
      <c r="L252" s="42"/>
      <c r="M252" s="42"/>
      <c r="N252" s="41">
        <v>2110.4899999999998</v>
      </c>
      <c r="O252" s="44">
        <v>0</v>
      </c>
      <c r="P252" s="44">
        <v>0</v>
      </c>
      <c r="BZ252" s="36"/>
      <c r="CA252" s="59"/>
      <c r="CB252" s="2" t="s">
        <v>561</v>
      </c>
      <c r="CC252" s="51"/>
    </row>
    <row r="253" spans="1:81" s="6" customFormat="1" ht="33.75" x14ac:dyDescent="0.25">
      <c r="A253" s="37" t="s">
        <v>562</v>
      </c>
      <c r="B253" s="38" t="s">
        <v>554</v>
      </c>
      <c r="C253" s="591" t="s">
        <v>555</v>
      </c>
      <c r="D253" s="592"/>
      <c r="E253" s="593"/>
      <c r="F253" s="37" t="s">
        <v>177</v>
      </c>
      <c r="G253" s="39"/>
      <c r="H253" s="61">
        <v>37.5</v>
      </c>
      <c r="I253" s="41">
        <v>31933.4</v>
      </c>
      <c r="J253" s="41">
        <v>1197502.5</v>
      </c>
      <c r="K253" s="42"/>
      <c r="L253" s="42"/>
      <c r="M253" s="42"/>
      <c r="N253" s="41">
        <v>1197502.5</v>
      </c>
      <c r="O253" s="44">
        <v>0</v>
      </c>
      <c r="P253" s="44">
        <v>0</v>
      </c>
      <c r="BZ253" s="36"/>
      <c r="CA253" s="59"/>
      <c r="CB253" s="2" t="s">
        <v>555</v>
      </c>
      <c r="CC253" s="51"/>
    </row>
    <row r="254" spans="1:81" s="6" customFormat="1" ht="22.5" x14ac:dyDescent="0.25">
      <c r="A254" s="37" t="s">
        <v>563</v>
      </c>
      <c r="B254" s="38" t="s">
        <v>557</v>
      </c>
      <c r="C254" s="591" t="s">
        <v>564</v>
      </c>
      <c r="D254" s="592"/>
      <c r="E254" s="593"/>
      <c r="F254" s="37" t="s">
        <v>198</v>
      </c>
      <c r="G254" s="39"/>
      <c r="H254" s="46">
        <v>79</v>
      </c>
      <c r="I254" s="41">
        <v>1692.7</v>
      </c>
      <c r="J254" s="41">
        <v>133723.29999999999</v>
      </c>
      <c r="K254" s="42"/>
      <c r="L254" s="42"/>
      <c r="M254" s="42"/>
      <c r="N254" s="41">
        <v>133723.29999999999</v>
      </c>
      <c r="O254" s="44">
        <v>0</v>
      </c>
      <c r="P254" s="44">
        <v>0</v>
      </c>
      <c r="BZ254" s="36"/>
      <c r="CA254" s="59"/>
      <c r="CB254" s="2" t="s">
        <v>564</v>
      </c>
      <c r="CC254" s="51"/>
    </row>
    <row r="255" spans="1:81" s="6" customFormat="1" ht="15" x14ac:dyDescent="0.25">
      <c r="A255" s="37" t="s">
        <v>565</v>
      </c>
      <c r="B255" s="38" t="s">
        <v>560</v>
      </c>
      <c r="C255" s="591" t="s">
        <v>561</v>
      </c>
      <c r="D255" s="592"/>
      <c r="E255" s="593"/>
      <c r="F255" s="37" t="s">
        <v>139</v>
      </c>
      <c r="G255" s="39"/>
      <c r="H255" s="61">
        <v>94.8</v>
      </c>
      <c r="I255" s="41">
        <v>37.42</v>
      </c>
      <c r="J255" s="41">
        <v>3547.42</v>
      </c>
      <c r="K255" s="42"/>
      <c r="L255" s="42"/>
      <c r="M255" s="42"/>
      <c r="N255" s="41">
        <v>3547.42</v>
      </c>
      <c r="O255" s="44">
        <v>0</v>
      </c>
      <c r="P255" s="44">
        <v>0</v>
      </c>
      <c r="BZ255" s="36"/>
      <c r="CA255" s="59"/>
      <c r="CB255" s="2" t="s">
        <v>561</v>
      </c>
      <c r="CC255" s="51"/>
    </row>
    <row r="256" spans="1:81" s="6" customFormat="1" ht="33.75" x14ac:dyDescent="0.25">
      <c r="A256" s="37" t="s">
        <v>566</v>
      </c>
      <c r="B256" s="38" t="s">
        <v>567</v>
      </c>
      <c r="C256" s="591" t="s">
        <v>568</v>
      </c>
      <c r="D256" s="592"/>
      <c r="E256" s="593"/>
      <c r="F256" s="37" t="s">
        <v>177</v>
      </c>
      <c r="G256" s="39"/>
      <c r="H256" s="55">
        <v>1.212</v>
      </c>
      <c r="I256" s="41">
        <v>25933.74</v>
      </c>
      <c r="J256" s="41">
        <v>31431.69</v>
      </c>
      <c r="K256" s="42"/>
      <c r="L256" s="42"/>
      <c r="M256" s="42"/>
      <c r="N256" s="41">
        <v>31431.69</v>
      </c>
      <c r="O256" s="44">
        <v>0</v>
      </c>
      <c r="P256" s="44">
        <v>0</v>
      </c>
      <c r="BZ256" s="36"/>
      <c r="CA256" s="59"/>
      <c r="CB256" s="2" t="s">
        <v>568</v>
      </c>
      <c r="CC256" s="51"/>
    </row>
    <row r="257" spans="1:81" s="6" customFormat="1" ht="33.75" x14ac:dyDescent="0.25">
      <c r="A257" s="37" t="s">
        <v>569</v>
      </c>
      <c r="B257" s="38" t="s">
        <v>554</v>
      </c>
      <c r="C257" s="591" t="s">
        <v>555</v>
      </c>
      <c r="D257" s="592"/>
      <c r="E257" s="593"/>
      <c r="F257" s="37" t="s">
        <v>177</v>
      </c>
      <c r="G257" s="39"/>
      <c r="H257" s="40">
        <v>19.940000000000001</v>
      </c>
      <c r="I257" s="41">
        <v>31933.4</v>
      </c>
      <c r="J257" s="41">
        <v>636752</v>
      </c>
      <c r="K257" s="42"/>
      <c r="L257" s="42"/>
      <c r="M257" s="42"/>
      <c r="N257" s="41">
        <v>636752</v>
      </c>
      <c r="O257" s="44">
        <v>0</v>
      </c>
      <c r="P257" s="44">
        <v>0</v>
      </c>
      <c r="BZ257" s="36"/>
      <c r="CA257" s="59"/>
      <c r="CB257" s="2" t="s">
        <v>555</v>
      </c>
      <c r="CC257" s="51"/>
    </row>
    <row r="258" spans="1:81" s="6" customFormat="1" ht="22.5" x14ac:dyDescent="0.25">
      <c r="A258" s="37" t="s">
        <v>570</v>
      </c>
      <c r="B258" s="38" t="s">
        <v>557</v>
      </c>
      <c r="C258" s="591" t="s">
        <v>571</v>
      </c>
      <c r="D258" s="592"/>
      <c r="E258" s="593"/>
      <c r="F258" s="37" t="s">
        <v>198</v>
      </c>
      <c r="G258" s="39"/>
      <c r="H258" s="46">
        <v>14</v>
      </c>
      <c r="I258" s="41">
        <v>1849.23</v>
      </c>
      <c r="J258" s="41">
        <v>25889.22</v>
      </c>
      <c r="K258" s="42"/>
      <c r="L258" s="42"/>
      <c r="M258" s="42"/>
      <c r="N258" s="41">
        <v>25889.22</v>
      </c>
      <c r="O258" s="44">
        <v>0</v>
      </c>
      <c r="P258" s="44">
        <v>0</v>
      </c>
      <c r="BZ258" s="36"/>
      <c r="CA258" s="59"/>
      <c r="CB258" s="2" t="s">
        <v>571</v>
      </c>
      <c r="CC258" s="51"/>
    </row>
    <row r="259" spans="1:81" s="6" customFormat="1" ht="15" x14ac:dyDescent="0.25">
      <c r="A259" s="37" t="s">
        <v>572</v>
      </c>
      <c r="B259" s="38" t="s">
        <v>560</v>
      </c>
      <c r="C259" s="591" t="s">
        <v>561</v>
      </c>
      <c r="D259" s="592"/>
      <c r="E259" s="593"/>
      <c r="F259" s="37" t="s">
        <v>139</v>
      </c>
      <c r="G259" s="39"/>
      <c r="H259" s="61">
        <v>16.8</v>
      </c>
      <c r="I259" s="41">
        <v>37.42</v>
      </c>
      <c r="J259" s="43">
        <v>628.66</v>
      </c>
      <c r="K259" s="42"/>
      <c r="L259" s="42"/>
      <c r="M259" s="42"/>
      <c r="N259" s="43">
        <v>628.66</v>
      </c>
      <c r="O259" s="44">
        <v>0</v>
      </c>
      <c r="P259" s="44">
        <v>0</v>
      </c>
      <c r="BZ259" s="36"/>
      <c r="CA259" s="59"/>
      <c r="CB259" s="2" t="s">
        <v>561</v>
      </c>
      <c r="CC259" s="51"/>
    </row>
    <row r="260" spans="1:81" s="6" customFormat="1" ht="15" x14ac:dyDescent="0.25">
      <c r="A260" s="37" t="s">
        <v>573</v>
      </c>
      <c r="B260" s="38" t="s">
        <v>574</v>
      </c>
      <c r="C260" s="591" t="s">
        <v>575</v>
      </c>
      <c r="D260" s="592"/>
      <c r="E260" s="593"/>
      <c r="F260" s="37" t="s">
        <v>139</v>
      </c>
      <c r="G260" s="39"/>
      <c r="H260" s="46">
        <v>196</v>
      </c>
      <c r="I260" s="41">
        <v>96.07</v>
      </c>
      <c r="J260" s="41">
        <v>18829.72</v>
      </c>
      <c r="K260" s="42"/>
      <c r="L260" s="42"/>
      <c r="M260" s="42"/>
      <c r="N260" s="41">
        <v>18829.72</v>
      </c>
      <c r="O260" s="44">
        <v>0</v>
      </c>
      <c r="P260" s="44">
        <v>0</v>
      </c>
      <c r="BZ260" s="36"/>
      <c r="CA260" s="59"/>
      <c r="CB260" s="2" t="s">
        <v>575</v>
      </c>
      <c r="CC260" s="51"/>
    </row>
    <row r="261" spans="1:81" s="6" customFormat="1" ht="33.75" x14ac:dyDescent="0.25">
      <c r="A261" s="37" t="s">
        <v>576</v>
      </c>
      <c r="B261" s="38" t="s">
        <v>577</v>
      </c>
      <c r="C261" s="591" t="s">
        <v>578</v>
      </c>
      <c r="D261" s="592"/>
      <c r="E261" s="593"/>
      <c r="F261" s="37" t="s">
        <v>171</v>
      </c>
      <c r="G261" s="39"/>
      <c r="H261" s="55">
        <v>0.30099999999999999</v>
      </c>
      <c r="I261" s="41">
        <v>122123.42</v>
      </c>
      <c r="J261" s="41">
        <v>36759.15</v>
      </c>
      <c r="K261" s="42"/>
      <c r="L261" s="42"/>
      <c r="M261" s="42"/>
      <c r="N261" s="41">
        <v>36759.15</v>
      </c>
      <c r="O261" s="44">
        <v>0</v>
      </c>
      <c r="P261" s="44">
        <v>0</v>
      </c>
      <c r="BZ261" s="36"/>
      <c r="CA261" s="59"/>
      <c r="CB261" s="2" t="s">
        <v>578</v>
      </c>
      <c r="CC261" s="51"/>
    </row>
    <row r="262" spans="1:81" s="6" customFormat="1" ht="33.75" x14ac:dyDescent="0.25">
      <c r="A262" s="37" t="s">
        <v>579</v>
      </c>
      <c r="B262" s="38" t="s">
        <v>580</v>
      </c>
      <c r="C262" s="591" t="s">
        <v>581</v>
      </c>
      <c r="D262" s="592"/>
      <c r="E262" s="593"/>
      <c r="F262" s="37" t="s">
        <v>171</v>
      </c>
      <c r="G262" s="39"/>
      <c r="H262" s="47">
        <v>8.3999999999999995E-3</v>
      </c>
      <c r="I262" s="41">
        <v>96099.5</v>
      </c>
      <c r="J262" s="43">
        <v>807.24</v>
      </c>
      <c r="K262" s="42"/>
      <c r="L262" s="42"/>
      <c r="M262" s="42"/>
      <c r="N262" s="43">
        <v>807.24</v>
      </c>
      <c r="O262" s="44">
        <v>0</v>
      </c>
      <c r="P262" s="44">
        <v>0</v>
      </c>
      <c r="BZ262" s="36"/>
      <c r="CA262" s="59"/>
      <c r="CB262" s="2" t="s">
        <v>581</v>
      </c>
      <c r="CC262" s="51"/>
    </row>
    <row r="263" spans="1:81" s="6" customFormat="1" ht="33.75" x14ac:dyDescent="0.25">
      <c r="A263" s="37" t="s">
        <v>582</v>
      </c>
      <c r="B263" s="38" t="s">
        <v>554</v>
      </c>
      <c r="C263" s="591" t="s">
        <v>555</v>
      </c>
      <c r="D263" s="592"/>
      <c r="E263" s="593"/>
      <c r="F263" s="37" t="s">
        <v>177</v>
      </c>
      <c r="G263" s="39"/>
      <c r="H263" s="40">
        <v>2.85</v>
      </c>
      <c r="I263" s="41">
        <v>31933.4</v>
      </c>
      <c r="J263" s="41">
        <v>91010.19</v>
      </c>
      <c r="K263" s="42"/>
      <c r="L263" s="42"/>
      <c r="M263" s="42"/>
      <c r="N263" s="41">
        <v>91010.19</v>
      </c>
      <c r="O263" s="44">
        <v>0</v>
      </c>
      <c r="P263" s="44">
        <v>0</v>
      </c>
      <c r="BZ263" s="36"/>
      <c r="CA263" s="59"/>
      <c r="CB263" s="2" t="s">
        <v>555</v>
      </c>
      <c r="CC263" s="51"/>
    </row>
    <row r="264" spans="1:81" s="6" customFormat="1" ht="22.5" x14ac:dyDescent="0.25">
      <c r="A264" s="37" t="s">
        <v>583</v>
      </c>
      <c r="B264" s="38" t="s">
        <v>557</v>
      </c>
      <c r="C264" s="591" t="s">
        <v>571</v>
      </c>
      <c r="D264" s="592"/>
      <c r="E264" s="593"/>
      <c r="F264" s="37" t="s">
        <v>198</v>
      </c>
      <c r="G264" s="39"/>
      <c r="H264" s="46">
        <v>4</v>
      </c>
      <c r="I264" s="41">
        <v>1849.23</v>
      </c>
      <c r="J264" s="41">
        <v>7396.92</v>
      </c>
      <c r="K264" s="42"/>
      <c r="L264" s="42"/>
      <c r="M264" s="42"/>
      <c r="N264" s="41">
        <v>7396.92</v>
      </c>
      <c r="O264" s="44">
        <v>0</v>
      </c>
      <c r="P264" s="44">
        <v>0</v>
      </c>
      <c r="BZ264" s="36"/>
      <c r="CA264" s="59"/>
      <c r="CB264" s="2" t="s">
        <v>571</v>
      </c>
      <c r="CC264" s="51"/>
    </row>
    <row r="265" spans="1:81" s="6" customFormat="1" ht="15" x14ac:dyDescent="0.25">
      <c r="A265" s="37" t="s">
        <v>584</v>
      </c>
      <c r="B265" s="38" t="s">
        <v>560</v>
      </c>
      <c r="C265" s="591" t="s">
        <v>585</v>
      </c>
      <c r="D265" s="592"/>
      <c r="E265" s="593"/>
      <c r="F265" s="37" t="s">
        <v>139</v>
      </c>
      <c r="G265" s="39"/>
      <c r="H265" s="61">
        <v>8.6</v>
      </c>
      <c r="I265" s="41">
        <v>37.42</v>
      </c>
      <c r="J265" s="43">
        <v>321.81</v>
      </c>
      <c r="K265" s="42"/>
      <c r="L265" s="42"/>
      <c r="M265" s="42"/>
      <c r="N265" s="43">
        <v>321.81</v>
      </c>
      <c r="O265" s="44">
        <v>0</v>
      </c>
      <c r="P265" s="44">
        <v>0</v>
      </c>
      <c r="BZ265" s="36"/>
      <c r="CA265" s="59"/>
      <c r="CB265" s="2" t="s">
        <v>585</v>
      </c>
      <c r="CC265" s="51"/>
    </row>
    <row r="266" spans="1:81" s="6" customFormat="1" ht="15" x14ac:dyDescent="0.25">
      <c r="A266" s="37" t="s">
        <v>586</v>
      </c>
      <c r="B266" s="38" t="s">
        <v>574</v>
      </c>
      <c r="C266" s="591" t="s">
        <v>575</v>
      </c>
      <c r="D266" s="592"/>
      <c r="E266" s="593"/>
      <c r="F266" s="37" t="s">
        <v>139</v>
      </c>
      <c r="G266" s="39"/>
      <c r="H266" s="46">
        <v>28</v>
      </c>
      <c r="I266" s="41">
        <v>96.07</v>
      </c>
      <c r="J266" s="41">
        <v>2689.96</v>
      </c>
      <c r="K266" s="42"/>
      <c r="L266" s="42"/>
      <c r="M266" s="42"/>
      <c r="N266" s="41">
        <v>2689.96</v>
      </c>
      <c r="O266" s="44">
        <v>0</v>
      </c>
      <c r="P266" s="44">
        <v>0</v>
      </c>
      <c r="BZ266" s="36"/>
      <c r="CA266" s="59"/>
      <c r="CB266" s="2" t="s">
        <v>575</v>
      </c>
      <c r="CC266" s="51"/>
    </row>
    <row r="267" spans="1:81" s="6" customFormat="1" ht="33.75" x14ac:dyDescent="0.25">
      <c r="A267" s="37" t="s">
        <v>587</v>
      </c>
      <c r="B267" s="38" t="s">
        <v>577</v>
      </c>
      <c r="C267" s="591" t="s">
        <v>588</v>
      </c>
      <c r="D267" s="592"/>
      <c r="E267" s="593"/>
      <c r="F267" s="37" t="s">
        <v>171</v>
      </c>
      <c r="G267" s="39"/>
      <c r="H267" s="55">
        <v>4.5999999999999999E-2</v>
      </c>
      <c r="I267" s="41">
        <v>122123.42</v>
      </c>
      <c r="J267" s="41">
        <v>5617.68</v>
      </c>
      <c r="K267" s="42"/>
      <c r="L267" s="42"/>
      <c r="M267" s="42"/>
      <c r="N267" s="41">
        <v>5617.68</v>
      </c>
      <c r="O267" s="44">
        <v>0</v>
      </c>
      <c r="P267" s="44">
        <v>0</v>
      </c>
      <c r="BZ267" s="36"/>
      <c r="CA267" s="59"/>
      <c r="CB267" s="2" t="s">
        <v>588</v>
      </c>
      <c r="CC267" s="51"/>
    </row>
    <row r="268" spans="1:81" s="6" customFormat="1" ht="33.75" x14ac:dyDescent="0.25">
      <c r="A268" s="37" t="s">
        <v>589</v>
      </c>
      <c r="B268" s="38" t="s">
        <v>580</v>
      </c>
      <c r="C268" s="591" t="s">
        <v>581</v>
      </c>
      <c r="D268" s="592"/>
      <c r="E268" s="593"/>
      <c r="F268" s="37" t="s">
        <v>171</v>
      </c>
      <c r="G268" s="39"/>
      <c r="H268" s="47">
        <v>1.1999999999999999E-3</v>
      </c>
      <c r="I268" s="41">
        <v>96099.5</v>
      </c>
      <c r="J268" s="43">
        <v>115.32</v>
      </c>
      <c r="K268" s="42"/>
      <c r="L268" s="42"/>
      <c r="M268" s="42"/>
      <c r="N268" s="43">
        <v>115.32</v>
      </c>
      <c r="O268" s="44">
        <v>0</v>
      </c>
      <c r="P268" s="44">
        <v>0</v>
      </c>
      <c r="BZ268" s="36"/>
      <c r="CA268" s="59"/>
      <c r="CB268" s="2" t="s">
        <v>581</v>
      </c>
      <c r="CC268" s="51"/>
    </row>
    <row r="269" spans="1:81" s="6" customFormat="1" ht="33.75" x14ac:dyDescent="0.25">
      <c r="A269" s="37" t="s">
        <v>590</v>
      </c>
      <c r="B269" s="38" t="s">
        <v>554</v>
      </c>
      <c r="C269" s="591" t="s">
        <v>555</v>
      </c>
      <c r="D269" s="592"/>
      <c r="E269" s="593"/>
      <c r="F269" s="37" t="s">
        <v>177</v>
      </c>
      <c r="G269" s="39"/>
      <c r="H269" s="61">
        <v>7.6</v>
      </c>
      <c r="I269" s="41">
        <v>31933.4</v>
      </c>
      <c r="J269" s="41">
        <v>242693.84</v>
      </c>
      <c r="K269" s="42"/>
      <c r="L269" s="42"/>
      <c r="M269" s="42"/>
      <c r="N269" s="41">
        <v>242693.84</v>
      </c>
      <c r="O269" s="44">
        <v>0</v>
      </c>
      <c r="P269" s="44">
        <v>0</v>
      </c>
      <c r="BZ269" s="36"/>
      <c r="CA269" s="59"/>
      <c r="CB269" s="2" t="s">
        <v>555</v>
      </c>
      <c r="CC269" s="51"/>
    </row>
    <row r="270" spans="1:81" s="6" customFormat="1" ht="22.5" x14ac:dyDescent="0.25">
      <c r="A270" s="37" t="s">
        <v>591</v>
      </c>
      <c r="B270" s="38" t="s">
        <v>557</v>
      </c>
      <c r="C270" s="591" t="s">
        <v>571</v>
      </c>
      <c r="D270" s="592"/>
      <c r="E270" s="593"/>
      <c r="F270" s="37" t="s">
        <v>198</v>
      </c>
      <c r="G270" s="39"/>
      <c r="H270" s="46">
        <v>8</v>
      </c>
      <c r="I270" s="41">
        <v>1849.23</v>
      </c>
      <c r="J270" s="41">
        <v>14793.84</v>
      </c>
      <c r="K270" s="42"/>
      <c r="L270" s="42"/>
      <c r="M270" s="42"/>
      <c r="N270" s="41">
        <v>14793.84</v>
      </c>
      <c r="O270" s="44">
        <v>0</v>
      </c>
      <c r="P270" s="44">
        <v>0</v>
      </c>
      <c r="BZ270" s="36"/>
      <c r="CA270" s="59"/>
      <c r="CB270" s="2" t="s">
        <v>571</v>
      </c>
      <c r="CC270" s="51"/>
    </row>
    <row r="271" spans="1:81" s="6" customFormat="1" ht="15" x14ac:dyDescent="0.25">
      <c r="A271" s="37" t="s">
        <v>592</v>
      </c>
      <c r="B271" s="38" t="s">
        <v>560</v>
      </c>
      <c r="C271" s="591" t="s">
        <v>561</v>
      </c>
      <c r="D271" s="592"/>
      <c r="E271" s="593"/>
      <c r="F271" s="37" t="s">
        <v>139</v>
      </c>
      <c r="G271" s="39"/>
      <c r="H271" s="61">
        <v>9.6</v>
      </c>
      <c r="I271" s="41">
        <v>37.42</v>
      </c>
      <c r="J271" s="43">
        <v>359.23</v>
      </c>
      <c r="K271" s="42"/>
      <c r="L271" s="42"/>
      <c r="M271" s="42"/>
      <c r="N271" s="43">
        <v>359.23</v>
      </c>
      <c r="O271" s="44">
        <v>0</v>
      </c>
      <c r="P271" s="44">
        <v>0</v>
      </c>
      <c r="BZ271" s="36"/>
      <c r="CA271" s="59"/>
      <c r="CB271" s="2" t="s">
        <v>561</v>
      </c>
      <c r="CC271" s="51"/>
    </row>
    <row r="272" spans="1:81" s="6" customFormat="1" ht="15" x14ac:dyDescent="0.25">
      <c r="A272" s="37" t="s">
        <v>593</v>
      </c>
      <c r="B272" s="38" t="s">
        <v>574</v>
      </c>
      <c r="C272" s="591" t="s">
        <v>575</v>
      </c>
      <c r="D272" s="592"/>
      <c r="E272" s="593"/>
      <c r="F272" s="37" t="s">
        <v>139</v>
      </c>
      <c r="G272" s="39"/>
      <c r="H272" s="46">
        <v>56</v>
      </c>
      <c r="I272" s="41">
        <v>96.07</v>
      </c>
      <c r="J272" s="41">
        <v>5379.92</v>
      </c>
      <c r="K272" s="42"/>
      <c r="L272" s="42"/>
      <c r="M272" s="42"/>
      <c r="N272" s="41">
        <v>5379.92</v>
      </c>
      <c r="O272" s="44">
        <v>0</v>
      </c>
      <c r="P272" s="44">
        <v>0</v>
      </c>
      <c r="BZ272" s="36"/>
      <c r="CA272" s="59"/>
      <c r="CB272" s="2" t="s">
        <v>575</v>
      </c>
      <c r="CC272" s="51"/>
    </row>
    <row r="273" spans="1:81" s="6" customFormat="1" ht="33.75" x14ac:dyDescent="0.25">
      <c r="A273" s="37" t="s">
        <v>594</v>
      </c>
      <c r="B273" s="38" t="s">
        <v>577</v>
      </c>
      <c r="C273" s="591" t="s">
        <v>578</v>
      </c>
      <c r="D273" s="592"/>
      <c r="E273" s="593"/>
      <c r="F273" s="37" t="s">
        <v>171</v>
      </c>
      <c r="G273" s="39"/>
      <c r="H273" s="47">
        <v>0.12640000000000001</v>
      </c>
      <c r="I273" s="41">
        <v>122123.42</v>
      </c>
      <c r="J273" s="41">
        <v>15436.4</v>
      </c>
      <c r="K273" s="42"/>
      <c r="L273" s="42"/>
      <c r="M273" s="42"/>
      <c r="N273" s="41">
        <v>15436.4</v>
      </c>
      <c r="O273" s="44">
        <v>0</v>
      </c>
      <c r="P273" s="44">
        <v>0</v>
      </c>
      <c r="BZ273" s="36"/>
      <c r="CA273" s="59"/>
      <c r="CB273" s="2" t="s">
        <v>578</v>
      </c>
      <c r="CC273" s="51"/>
    </row>
    <row r="274" spans="1:81" s="6" customFormat="1" ht="33.75" x14ac:dyDescent="0.25">
      <c r="A274" s="37" t="s">
        <v>595</v>
      </c>
      <c r="B274" s="38" t="s">
        <v>580</v>
      </c>
      <c r="C274" s="591" t="s">
        <v>581</v>
      </c>
      <c r="D274" s="592"/>
      <c r="E274" s="593"/>
      <c r="F274" s="37" t="s">
        <v>171</v>
      </c>
      <c r="G274" s="39"/>
      <c r="H274" s="47">
        <v>4.7999999999999996E-3</v>
      </c>
      <c r="I274" s="41">
        <v>96099.5</v>
      </c>
      <c r="J274" s="43">
        <v>461.28</v>
      </c>
      <c r="K274" s="42"/>
      <c r="L274" s="42"/>
      <c r="M274" s="42"/>
      <c r="N274" s="43">
        <v>461.28</v>
      </c>
      <c r="O274" s="44">
        <v>0</v>
      </c>
      <c r="P274" s="44">
        <v>0</v>
      </c>
      <c r="BZ274" s="36"/>
      <c r="CA274" s="59"/>
      <c r="CB274" s="2" t="s">
        <v>581</v>
      </c>
      <c r="CC274" s="51"/>
    </row>
    <row r="275" spans="1:81" s="6" customFormat="1" ht="33.75" x14ac:dyDescent="0.25">
      <c r="A275" s="37" t="s">
        <v>596</v>
      </c>
      <c r="B275" s="38" t="s">
        <v>554</v>
      </c>
      <c r="C275" s="591" t="s">
        <v>555</v>
      </c>
      <c r="D275" s="592"/>
      <c r="E275" s="593"/>
      <c r="F275" s="37" t="s">
        <v>177</v>
      </c>
      <c r="G275" s="39"/>
      <c r="H275" s="40">
        <v>30.86</v>
      </c>
      <c r="I275" s="41">
        <v>31933.4</v>
      </c>
      <c r="J275" s="41">
        <v>985464.72</v>
      </c>
      <c r="K275" s="42"/>
      <c r="L275" s="42"/>
      <c r="M275" s="42"/>
      <c r="N275" s="41">
        <v>985464.72</v>
      </c>
      <c r="O275" s="44">
        <v>0</v>
      </c>
      <c r="P275" s="44">
        <v>0</v>
      </c>
      <c r="BZ275" s="36"/>
      <c r="CA275" s="59"/>
      <c r="CB275" s="2" t="s">
        <v>555</v>
      </c>
      <c r="CC275" s="51"/>
    </row>
    <row r="276" spans="1:81" s="6" customFormat="1" ht="22.5" x14ac:dyDescent="0.25">
      <c r="A276" s="37" t="s">
        <v>597</v>
      </c>
      <c r="B276" s="38" t="s">
        <v>557</v>
      </c>
      <c r="C276" s="591" t="s">
        <v>558</v>
      </c>
      <c r="D276" s="592"/>
      <c r="E276" s="593"/>
      <c r="F276" s="37" t="s">
        <v>198</v>
      </c>
      <c r="G276" s="39"/>
      <c r="H276" s="46">
        <v>65</v>
      </c>
      <c r="I276" s="41">
        <v>1394.92</v>
      </c>
      <c r="J276" s="41">
        <v>90669.8</v>
      </c>
      <c r="K276" s="42"/>
      <c r="L276" s="42"/>
      <c r="M276" s="42"/>
      <c r="N276" s="41">
        <v>90669.8</v>
      </c>
      <c r="O276" s="44">
        <v>0</v>
      </c>
      <c r="P276" s="44">
        <v>0</v>
      </c>
      <c r="BZ276" s="36"/>
      <c r="CA276" s="59"/>
      <c r="CB276" s="2" t="s">
        <v>558</v>
      </c>
      <c r="CC276" s="51"/>
    </row>
    <row r="277" spans="1:81" s="6" customFormat="1" ht="15" x14ac:dyDescent="0.25">
      <c r="A277" s="37" t="s">
        <v>598</v>
      </c>
      <c r="B277" s="38" t="s">
        <v>560</v>
      </c>
      <c r="C277" s="591" t="s">
        <v>561</v>
      </c>
      <c r="D277" s="592"/>
      <c r="E277" s="593"/>
      <c r="F277" s="37" t="s">
        <v>139</v>
      </c>
      <c r="G277" s="39"/>
      <c r="H277" s="46">
        <v>78</v>
      </c>
      <c r="I277" s="41">
        <v>37.42</v>
      </c>
      <c r="J277" s="41">
        <v>2918.76</v>
      </c>
      <c r="K277" s="42"/>
      <c r="L277" s="42"/>
      <c r="M277" s="42"/>
      <c r="N277" s="41">
        <v>2918.76</v>
      </c>
      <c r="O277" s="44">
        <v>0</v>
      </c>
      <c r="P277" s="44">
        <v>0</v>
      </c>
      <c r="BZ277" s="36"/>
      <c r="CA277" s="59"/>
      <c r="CB277" s="2" t="s">
        <v>561</v>
      </c>
      <c r="CC277" s="51"/>
    </row>
    <row r="278" spans="1:81" s="6" customFormat="1" ht="33.75" x14ac:dyDescent="0.25">
      <c r="A278" s="37" t="s">
        <v>599</v>
      </c>
      <c r="B278" s="38" t="s">
        <v>554</v>
      </c>
      <c r="C278" s="591" t="s">
        <v>555</v>
      </c>
      <c r="D278" s="592"/>
      <c r="E278" s="593"/>
      <c r="F278" s="37" t="s">
        <v>177</v>
      </c>
      <c r="G278" s="39"/>
      <c r="H278" s="61">
        <v>37.5</v>
      </c>
      <c r="I278" s="41">
        <v>31933.4</v>
      </c>
      <c r="J278" s="41">
        <v>1197502.5</v>
      </c>
      <c r="K278" s="42"/>
      <c r="L278" s="42"/>
      <c r="M278" s="42"/>
      <c r="N278" s="41">
        <v>1197502.5</v>
      </c>
      <c r="O278" s="44">
        <v>0</v>
      </c>
      <c r="P278" s="44">
        <v>0</v>
      </c>
      <c r="BZ278" s="36"/>
      <c r="CA278" s="59"/>
      <c r="CB278" s="2" t="s">
        <v>555</v>
      </c>
      <c r="CC278" s="51"/>
    </row>
    <row r="279" spans="1:81" s="6" customFormat="1" ht="22.5" x14ac:dyDescent="0.25">
      <c r="A279" s="37" t="s">
        <v>600</v>
      </c>
      <c r="B279" s="38" t="s">
        <v>557</v>
      </c>
      <c r="C279" s="591" t="s">
        <v>564</v>
      </c>
      <c r="D279" s="592"/>
      <c r="E279" s="593"/>
      <c r="F279" s="37" t="s">
        <v>198</v>
      </c>
      <c r="G279" s="39"/>
      <c r="H279" s="46">
        <v>79</v>
      </c>
      <c r="I279" s="41">
        <v>1692.7</v>
      </c>
      <c r="J279" s="41">
        <v>133723.29999999999</v>
      </c>
      <c r="K279" s="42"/>
      <c r="L279" s="42"/>
      <c r="M279" s="42"/>
      <c r="N279" s="41">
        <v>133723.29999999999</v>
      </c>
      <c r="O279" s="44">
        <v>0</v>
      </c>
      <c r="P279" s="44">
        <v>0</v>
      </c>
      <c r="BZ279" s="36"/>
      <c r="CA279" s="59"/>
      <c r="CB279" s="2" t="s">
        <v>564</v>
      </c>
      <c r="CC279" s="51"/>
    </row>
    <row r="280" spans="1:81" s="6" customFormat="1" ht="15" x14ac:dyDescent="0.25">
      <c r="A280" s="37" t="s">
        <v>601</v>
      </c>
      <c r="B280" s="38" t="s">
        <v>560</v>
      </c>
      <c r="C280" s="591" t="s">
        <v>561</v>
      </c>
      <c r="D280" s="592"/>
      <c r="E280" s="593"/>
      <c r="F280" s="37" t="s">
        <v>139</v>
      </c>
      <c r="G280" s="39"/>
      <c r="H280" s="61">
        <v>94.8</v>
      </c>
      <c r="I280" s="41">
        <v>37.42</v>
      </c>
      <c r="J280" s="41">
        <v>3547.42</v>
      </c>
      <c r="K280" s="42"/>
      <c r="L280" s="42"/>
      <c r="M280" s="42"/>
      <c r="N280" s="41">
        <v>3547.42</v>
      </c>
      <c r="O280" s="44">
        <v>0</v>
      </c>
      <c r="P280" s="44">
        <v>0</v>
      </c>
      <c r="BZ280" s="36"/>
      <c r="CA280" s="59"/>
      <c r="CB280" s="2" t="s">
        <v>561</v>
      </c>
      <c r="CC280" s="51"/>
    </row>
    <row r="281" spans="1:81" s="6" customFormat="1" ht="33.75" x14ac:dyDescent="0.25">
      <c r="A281" s="37" t="s">
        <v>602</v>
      </c>
      <c r="B281" s="38" t="s">
        <v>554</v>
      </c>
      <c r="C281" s="591" t="s">
        <v>555</v>
      </c>
      <c r="D281" s="592"/>
      <c r="E281" s="593"/>
      <c r="F281" s="37" t="s">
        <v>177</v>
      </c>
      <c r="G281" s="39"/>
      <c r="H281" s="40">
        <v>15.67</v>
      </c>
      <c r="I281" s="41">
        <v>31933.4</v>
      </c>
      <c r="J281" s="41">
        <v>500396.38</v>
      </c>
      <c r="K281" s="42"/>
      <c r="L281" s="42"/>
      <c r="M281" s="42"/>
      <c r="N281" s="41">
        <v>500396.38</v>
      </c>
      <c r="O281" s="44">
        <v>0</v>
      </c>
      <c r="P281" s="44">
        <v>0</v>
      </c>
      <c r="BZ281" s="36"/>
      <c r="CA281" s="59"/>
      <c r="CB281" s="2" t="s">
        <v>555</v>
      </c>
      <c r="CC281" s="51"/>
    </row>
    <row r="282" spans="1:81" s="6" customFormat="1" ht="22.5" x14ac:dyDescent="0.25">
      <c r="A282" s="37" t="s">
        <v>603</v>
      </c>
      <c r="B282" s="38" t="s">
        <v>557</v>
      </c>
      <c r="C282" s="591" t="s">
        <v>571</v>
      </c>
      <c r="D282" s="592"/>
      <c r="E282" s="593"/>
      <c r="F282" s="37" t="s">
        <v>198</v>
      </c>
      <c r="G282" s="39"/>
      <c r="H282" s="46">
        <v>11</v>
      </c>
      <c r="I282" s="41">
        <v>1849.23</v>
      </c>
      <c r="J282" s="41">
        <v>20341.53</v>
      </c>
      <c r="K282" s="42"/>
      <c r="L282" s="42"/>
      <c r="M282" s="42"/>
      <c r="N282" s="41">
        <v>20341.53</v>
      </c>
      <c r="O282" s="44">
        <v>0</v>
      </c>
      <c r="P282" s="44">
        <v>0</v>
      </c>
      <c r="BZ282" s="36"/>
      <c r="CA282" s="59"/>
      <c r="CB282" s="2" t="s">
        <v>571</v>
      </c>
      <c r="CC282" s="51"/>
    </row>
    <row r="283" spans="1:81" s="6" customFormat="1" ht="15" x14ac:dyDescent="0.25">
      <c r="A283" s="37" t="s">
        <v>604</v>
      </c>
      <c r="B283" s="38" t="s">
        <v>560</v>
      </c>
      <c r="C283" s="591" t="s">
        <v>561</v>
      </c>
      <c r="D283" s="592"/>
      <c r="E283" s="593"/>
      <c r="F283" s="37" t="s">
        <v>139</v>
      </c>
      <c r="G283" s="39"/>
      <c r="H283" s="61">
        <v>13.2</v>
      </c>
      <c r="I283" s="41">
        <v>37.42</v>
      </c>
      <c r="J283" s="43">
        <v>493.94</v>
      </c>
      <c r="K283" s="42"/>
      <c r="L283" s="42"/>
      <c r="M283" s="42"/>
      <c r="N283" s="43">
        <v>493.94</v>
      </c>
      <c r="O283" s="44">
        <v>0</v>
      </c>
      <c r="P283" s="44">
        <v>0</v>
      </c>
      <c r="BZ283" s="36"/>
      <c r="CA283" s="59"/>
      <c r="CB283" s="2" t="s">
        <v>561</v>
      </c>
      <c r="CC283" s="51"/>
    </row>
    <row r="284" spans="1:81" s="6" customFormat="1" ht="15" x14ac:dyDescent="0.25">
      <c r="A284" s="37" t="s">
        <v>605</v>
      </c>
      <c r="B284" s="38" t="s">
        <v>574</v>
      </c>
      <c r="C284" s="591" t="s">
        <v>575</v>
      </c>
      <c r="D284" s="592"/>
      <c r="E284" s="593"/>
      <c r="F284" s="37" t="s">
        <v>139</v>
      </c>
      <c r="G284" s="39"/>
      <c r="H284" s="46">
        <v>154</v>
      </c>
      <c r="I284" s="41">
        <v>96.07</v>
      </c>
      <c r="J284" s="41">
        <v>14794.78</v>
      </c>
      <c r="K284" s="42"/>
      <c r="L284" s="42"/>
      <c r="M284" s="42"/>
      <c r="N284" s="41">
        <v>14794.78</v>
      </c>
      <c r="O284" s="44">
        <v>0</v>
      </c>
      <c r="P284" s="44">
        <v>0</v>
      </c>
      <c r="BZ284" s="36"/>
      <c r="CA284" s="59"/>
      <c r="CB284" s="2" t="s">
        <v>575</v>
      </c>
      <c r="CC284" s="51"/>
    </row>
    <row r="285" spans="1:81" s="6" customFormat="1" ht="33.75" x14ac:dyDescent="0.25">
      <c r="A285" s="37" t="s">
        <v>606</v>
      </c>
      <c r="B285" s="38" t="s">
        <v>577</v>
      </c>
      <c r="C285" s="591" t="s">
        <v>578</v>
      </c>
      <c r="D285" s="592"/>
      <c r="E285" s="593"/>
      <c r="F285" s="37" t="s">
        <v>171</v>
      </c>
      <c r="G285" s="39"/>
      <c r="H285" s="47">
        <v>0.23649999999999999</v>
      </c>
      <c r="I285" s="41">
        <v>122123.42</v>
      </c>
      <c r="J285" s="41">
        <v>28882.19</v>
      </c>
      <c r="K285" s="42"/>
      <c r="L285" s="42"/>
      <c r="M285" s="42"/>
      <c r="N285" s="41">
        <v>28882.19</v>
      </c>
      <c r="O285" s="44">
        <v>0</v>
      </c>
      <c r="P285" s="44">
        <v>0</v>
      </c>
      <c r="BZ285" s="36"/>
      <c r="CA285" s="59"/>
      <c r="CB285" s="2" t="s">
        <v>578</v>
      </c>
      <c r="CC285" s="51"/>
    </row>
    <row r="286" spans="1:81" s="6" customFormat="1" ht="33.75" x14ac:dyDescent="0.25">
      <c r="A286" s="37" t="s">
        <v>607</v>
      </c>
      <c r="B286" s="38" t="s">
        <v>580</v>
      </c>
      <c r="C286" s="591" t="s">
        <v>581</v>
      </c>
      <c r="D286" s="592"/>
      <c r="E286" s="593"/>
      <c r="F286" s="37" t="s">
        <v>171</v>
      </c>
      <c r="G286" s="39"/>
      <c r="H286" s="47">
        <v>6.6E-3</v>
      </c>
      <c r="I286" s="41">
        <v>96099.5</v>
      </c>
      <c r="J286" s="43">
        <v>634.26</v>
      </c>
      <c r="K286" s="42"/>
      <c r="L286" s="42"/>
      <c r="M286" s="42"/>
      <c r="N286" s="43">
        <v>634.26</v>
      </c>
      <c r="O286" s="44">
        <v>0</v>
      </c>
      <c r="P286" s="44">
        <v>0</v>
      </c>
      <c r="BZ286" s="36"/>
      <c r="CA286" s="59"/>
      <c r="CB286" s="2" t="s">
        <v>581</v>
      </c>
      <c r="CC286" s="51"/>
    </row>
    <row r="287" spans="1:81" s="6" customFormat="1" ht="33.75" x14ac:dyDescent="0.25">
      <c r="A287" s="37" t="s">
        <v>608</v>
      </c>
      <c r="B287" s="38" t="s">
        <v>554</v>
      </c>
      <c r="C287" s="591" t="s">
        <v>555</v>
      </c>
      <c r="D287" s="592"/>
      <c r="E287" s="593"/>
      <c r="F287" s="37" t="s">
        <v>177</v>
      </c>
      <c r="G287" s="39"/>
      <c r="H287" s="40">
        <v>211.24</v>
      </c>
      <c r="I287" s="41">
        <v>31933.4</v>
      </c>
      <c r="J287" s="41">
        <v>6745611.4199999999</v>
      </c>
      <c r="K287" s="42"/>
      <c r="L287" s="42"/>
      <c r="M287" s="42"/>
      <c r="N287" s="41">
        <v>6745611.4199999999</v>
      </c>
      <c r="O287" s="44">
        <v>0</v>
      </c>
      <c r="P287" s="44">
        <v>0</v>
      </c>
      <c r="BZ287" s="36"/>
      <c r="CA287" s="59"/>
      <c r="CB287" s="2" t="s">
        <v>555</v>
      </c>
      <c r="CC287" s="51"/>
    </row>
    <row r="288" spans="1:81" s="6" customFormat="1" ht="22.5" x14ac:dyDescent="0.25">
      <c r="A288" s="37" t="s">
        <v>609</v>
      </c>
      <c r="B288" s="38" t="s">
        <v>557</v>
      </c>
      <c r="C288" s="591" t="s">
        <v>558</v>
      </c>
      <c r="D288" s="592"/>
      <c r="E288" s="593"/>
      <c r="F288" s="37" t="s">
        <v>198</v>
      </c>
      <c r="G288" s="39"/>
      <c r="H288" s="46">
        <v>445</v>
      </c>
      <c r="I288" s="41">
        <v>1394.92</v>
      </c>
      <c r="J288" s="41">
        <v>620739.4</v>
      </c>
      <c r="K288" s="42"/>
      <c r="L288" s="42"/>
      <c r="M288" s="42"/>
      <c r="N288" s="41">
        <v>620739.4</v>
      </c>
      <c r="O288" s="44">
        <v>0</v>
      </c>
      <c r="P288" s="44">
        <v>0</v>
      </c>
      <c r="BZ288" s="36"/>
      <c r="CA288" s="59"/>
      <c r="CB288" s="2" t="s">
        <v>558</v>
      </c>
      <c r="CC288" s="51"/>
    </row>
    <row r="289" spans="1:81" s="6" customFormat="1" ht="15" x14ac:dyDescent="0.25">
      <c r="A289" s="37" t="s">
        <v>610</v>
      </c>
      <c r="B289" s="38" t="s">
        <v>560</v>
      </c>
      <c r="C289" s="591" t="s">
        <v>561</v>
      </c>
      <c r="D289" s="592"/>
      <c r="E289" s="593"/>
      <c r="F289" s="37" t="s">
        <v>139</v>
      </c>
      <c r="G289" s="39"/>
      <c r="H289" s="46">
        <v>534</v>
      </c>
      <c r="I289" s="41">
        <v>37.42</v>
      </c>
      <c r="J289" s="41">
        <v>19982.28</v>
      </c>
      <c r="K289" s="42"/>
      <c r="L289" s="42"/>
      <c r="M289" s="42"/>
      <c r="N289" s="41">
        <v>19982.28</v>
      </c>
      <c r="O289" s="44">
        <v>0</v>
      </c>
      <c r="P289" s="44">
        <v>0</v>
      </c>
      <c r="BZ289" s="36"/>
      <c r="CA289" s="59"/>
      <c r="CB289" s="2" t="s">
        <v>561</v>
      </c>
      <c r="CC289" s="51"/>
    </row>
    <row r="290" spans="1:81" s="6" customFormat="1" ht="33.75" x14ac:dyDescent="0.25">
      <c r="A290" s="37" t="s">
        <v>611</v>
      </c>
      <c r="B290" s="38" t="s">
        <v>554</v>
      </c>
      <c r="C290" s="591" t="s">
        <v>555</v>
      </c>
      <c r="D290" s="592"/>
      <c r="E290" s="593"/>
      <c r="F290" s="37" t="s">
        <v>177</v>
      </c>
      <c r="G290" s="39"/>
      <c r="H290" s="40">
        <v>52.69</v>
      </c>
      <c r="I290" s="41">
        <v>31933.4</v>
      </c>
      <c r="J290" s="41">
        <v>1682570.85</v>
      </c>
      <c r="K290" s="42"/>
      <c r="L290" s="42"/>
      <c r="M290" s="42"/>
      <c r="N290" s="41">
        <v>1682570.85</v>
      </c>
      <c r="O290" s="44">
        <v>0</v>
      </c>
      <c r="P290" s="44">
        <v>0</v>
      </c>
      <c r="BZ290" s="36"/>
      <c r="CA290" s="59"/>
      <c r="CB290" s="2" t="s">
        <v>555</v>
      </c>
      <c r="CC290" s="51"/>
    </row>
    <row r="291" spans="1:81" s="6" customFormat="1" ht="22.5" x14ac:dyDescent="0.25">
      <c r="A291" s="37" t="s">
        <v>612</v>
      </c>
      <c r="B291" s="38" t="s">
        <v>557</v>
      </c>
      <c r="C291" s="591" t="s">
        <v>571</v>
      </c>
      <c r="D291" s="592"/>
      <c r="E291" s="593"/>
      <c r="F291" s="37" t="s">
        <v>198</v>
      </c>
      <c r="G291" s="39"/>
      <c r="H291" s="46">
        <v>37</v>
      </c>
      <c r="I291" s="41">
        <v>1849.23</v>
      </c>
      <c r="J291" s="41">
        <v>68421.509999999995</v>
      </c>
      <c r="K291" s="42"/>
      <c r="L291" s="42"/>
      <c r="M291" s="42"/>
      <c r="N291" s="41">
        <v>68421.509999999995</v>
      </c>
      <c r="O291" s="44">
        <v>0</v>
      </c>
      <c r="P291" s="44">
        <v>0</v>
      </c>
      <c r="BZ291" s="36"/>
      <c r="CA291" s="59"/>
      <c r="CB291" s="2" t="s">
        <v>571</v>
      </c>
      <c r="CC291" s="51"/>
    </row>
    <row r="292" spans="1:81" s="6" customFormat="1" ht="15" x14ac:dyDescent="0.25">
      <c r="A292" s="37" t="s">
        <v>613</v>
      </c>
      <c r="B292" s="38" t="s">
        <v>560</v>
      </c>
      <c r="C292" s="591" t="s">
        <v>561</v>
      </c>
      <c r="D292" s="592"/>
      <c r="E292" s="593"/>
      <c r="F292" s="37" t="s">
        <v>139</v>
      </c>
      <c r="G292" s="39"/>
      <c r="H292" s="61">
        <v>44.4</v>
      </c>
      <c r="I292" s="41">
        <v>37.42</v>
      </c>
      <c r="J292" s="41">
        <v>1661.45</v>
      </c>
      <c r="K292" s="42"/>
      <c r="L292" s="42"/>
      <c r="M292" s="42"/>
      <c r="N292" s="41">
        <v>1661.45</v>
      </c>
      <c r="O292" s="44">
        <v>0</v>
      </c>
      <c r="P292" s="44">
        <v>0</v>
      </c>
      <c r="BZ292" s="36"/>
      <c r="CA292" s="59"/>
      <c r="CB292" s="2" t="s">
        <v>561</v>
      </c>
      <c r="CC292" s="51"/>
    </row>
    <row r="293" spans="1:81" s="6" customFormat="1" ht="15" x14ac:dyDescent="0.25">
      <c r="A293" s="37" t="s">
        <v>614</v>
      </c>
      <c r="B293" s="38" t="s">
        <v>574</v>
      </c>
      <c r="C293" s="591" t="s">
        <v>575</v>
      </c>
      <c r="D293" s="592"/>
      <c r="E293" s="593"/>
      <c r="F293" s="37" t="s">
        <v>139</v>
      </c>
      <c r="G293" s="39"/>
      <c r="H293" s="46">
        <v>518</v>
      </c>
      <c r="I293" s="41">
        <v>96.07</v>
      </c>
      <c r="J293" s="41">
        <v>49764.26</v>
      </c>
      <c r="K293" s="42"/>
      <c r="L293" s="42"/>
      <c r="M293" s="42"/>
      <c r="N293" s="41">
        <v>49764.26</v>
      </c>
      <c r="O293" s="44">
        <v>0</v>
      </c>
      <c r="P293" s="44">
        <v>0</v>
      </c>
      <c r="BZ293" s="36"/>
      <c r="CA293" s="59"/>
      <c r="CB293" s="2" t="s">
        <v>575</v>
      </c>
      <c r="CC293" s="51"/>
    </row>
    <row r="294" spans="1:81" s="6" customFormat="1" ht="33.75" x14ac:dyDescent="0.25">
      <c r="A294" s="37" t="s">
        <v>615</v>
      </c>
      <c r="B294" s="38" t="s">
        <v>577</v>
      </c>
      <c r="C294" s="591" t="s">
        <v>578</v>
      </c>
      <c r="D294" s="592"/>
      <c r="E294" s="593"/>
      <c r="F294" s="37" t="s">
        <v>171</v>
      </c>
      <c r="G294" s="39"/>
      <c r="H294" s="47">
        <v>0.79549999999999998</v>
      </c>
      <c r="I294" s="41">
        <v>122123.42</v>
      </c>
      <c r="J294" s="41">
        <v>97149.18</v>
      </c>
      <c r="K294" s="42"/>
      <c r="L294" s="42"/>
      <c r="M294" s="42"/>
      <c r="N294" s="41">
        <v>97149.18</v>
      </c>
      <c r="O294" s="44">
        <v>0</v>
      </c>
      <c r="P294" s="44">
        <v>0</v>
      </c>
      <c r="BZ294" s="36"/>
      <c r="CA294" s="59"/>
      <c r="CB294" s="2" t="s">
        <v>578</v>
      </c>
      <c r="CC294" s="51"/>
    </row>
    <row r="295" spans="1:81" s="6" customFormat="1" ht="33.75" x14ac:dyDescent="0.25">
      <c r="A295" s="37" t="s">
        <v>616</v>
      </c>
      <c r="B295" s="38" t="s">
        <v>580</v>
      </c>
      <c r="C295" s="591" t="s">
        <v>581</v>
      </c>
      <c r="D295" s="592"/>
      <c r="E295" s="593"/>
      <c r="F295" s="37" t="s">
        <v>171</v>
      </c>
      <c r="G295" s="39"/>
      <c r="H295" s="47">
        <v>2.2200000000000001E-2</v>
      </c>
      <c r="I295" s="41">
        <v>96099.5</v>
      </c>
      <c r="J295" s="41">
        <v>2133.41</v>
      </c>
      <c r="K295" s="42"/>
      <c r="L295" s="42"/>
      <c r="M295" s="42"/>
      <c r="N295" s="41">
        <v>2133.41</v>
      </c>
      <c r="O295" s="44">
        <v>0</v>
      </c>
      <c r="P295" s="44">
        <v>0</v>
      </c>
      <c r="BZ295" s="36"/>
      <c r="CA295" s="59"/>
      <c r="CB295" s="2" t="s">
        <v>581</v>
      </c>
      <c r="CC295" s="51"/>
    </row>
    <row r="296" spans="1:81" s="6" customFormat="1" ht="33.75" x14ac:dyDescent="0.25">
      <c r="A296" s="37" t="s">
        <v>617</v>
      </c>
      <c r="B296" s="38" t="s">
        <v>554</v>
      </c>
      <c r="C296" s="591" t="s">
        <v>555</v>
      </c>
      <c r="D296" s="592"/>
      <c r="E296" s="593"/>
      <c r="F296" s="37" t="s">
        <v>177</v>
      </c>
      <c r="G296" s="39"/>
      <c r="H296" s="40">
        <v>1.42</v>
      </c>
      <c r="I296" s="41">
        <v>31933.4</v>
      </c>
      <c r="J296" s="41">
        <v>45345.43</v>
      </c>
      <c r="K296" s="42"/>
      <c r="L296" s="42"/>
      <c r="M296" s="42"/>
      <c r="N296" s="41">
        <v>45345.43</v>
      </c>
      <c r="O296" s="44">
        <v>0</v>
      </c>
      <c r="P296" s="44">
        <v>0</v>
      </c>
      <c r="BZ296" s="36"/>
      <c r="CA296" s="59"/>
      <c r="CB296" s="2" t="s">
        <v>555</v>
      </c>
      <c r="CC296" s="51"/>
    </row>
    <row r="297" spans="1:81" s="6" customFormat="1" ht="22.5" x14ac:dyDescent="0.25">
      <c r="A297" s="37" t="s">
        <v>618</v>
      </c>
      <c r="B297" s="38" t="s">
        <v>557</v>
      </c>
      <c r="C297" s="591" t="s">
        <v>571</v>
      </c>
      <c r="D297" s="592"/>
      <c r="E297" s="593"/>
      <c r="F297" s="37" t="s">
        <v>198</v>
      </c>
      <c r="G297" s="39"/>
      <c r="H297" s="46">
        <v>2</v>
      </c>
      <c r="I297" s="41">
        <v>1849.23</v>
      </c>
      <c r="J297" s="41">
        <v>3698.46</v>
      </c>
      <c r="K297" s="42"/>
      <c r="L297" s="42"/>
      <c r="M297" s="42"/>
      <c r="N297" s="41">
        <v>3698.46</v>
      </c>
      <c r="O297" s="44">
        <v>0</v>
      </c>
      <c r="P297" s="44">
        <v>0</v>
      </c>
      <c r="BZ297" s="36"/>
      <c r="CA297" s="59"/>
      <c r="CB297" s="2" t="s">
        <v>571</v>
      </c>
      <c r="CC297" s="51"/>
    </row>
    <row r="298" spans="1:81" s="6" customFormat="1" ht="15" x14ac:dyDescent="0.25">
      <c r="A298" s="37" t="s">
        <v>619</v>
      </c>
      <c r="B298" s="38" t="s">
        <v>560</v>
      </c>
      <c r="C298" s="591" t="s">
        <v>585</v>
      </c>
      <c r="D298" s="592"/>
      <c r="E298" s="593"/>
      <c r="F298" s="37" t="s">
        <v>139</v>
      </c>
      <c r="G298" s="39"/>
      <c r="H298" s="61">
        <v>4.3</v>
      </c>
      <c r="I298" s="41">
        <v>37.42</v>
      </c>
      <c r="J298" s="43">
        <v>160.91</v>
      </c>
      <c r="K298" s="42"/>
      <c r="L298" s="42"/>
      <c r="M298" s="42"/>
      <c r="N298" s="43">
        <v>160.91</v>
      </c>
      <c r="O298" s="44">
        <v>0</v>
      </c>
      <c r="P298" s="44">
        <v>0</v>
      </c>
      <c r="BZ298" s="36"/>
      <c r="CA298" s="59"/>
      <c r="CB298" s="2" t="s">
        <v>585</v>
      </c>
      <c r="CC298" s="51"/>
    </row>
    <row r="299" spans="1:81" s="6" customFormat="1" ht="15" x14ac:dyDescent="0.25">
      <c r="A299" s="37" t="s">
        <v>620</v>
      </c>
      <c r="B299" s="38" t="s">
        <v>574</v>
      </c>
      <c r="C299" s="591" t="s">
        <v>575</v>
      </c>
      <c r="D299" s="592"/>
      <c r="E299" s="593"/>
      <c r="F299" s="37" t="s">
        <v>139</v>
      </c>
      <c r="G299" s="39"/>
      <c r="H299" s="46">
        <v>14</v>
      </c>
      <c r="I299" s="41">
        <v>96.07</v>
      </c>
      <c r="J299" s="41">
        <v>1344.98</v>
      </c>
      <c r="K299" s="42"/>
      <c r="L299" s="42"/>
      <c r="M299" s="42"/>
      <c r="N299" s="41">
        <v>1344.98</v>
      </c>
      <c r="O299" s="44">
        <v>0</v>
      </c>
      <c r="P299" s="44">
        <v>0</v>
      </c>
      <c r="BZ299" s="36"/>
      <c r="CA299" s="59"/>
      <c r="CB299" s="2" t="s">
        <v>575</v>
      </c>
      <c r="CC299" s="51"/>
    </row>
    <row r="300" spans="1:81" s="6" customFormat="1" ht="33.75" x14ac:dyDescent="0.25">
      <c r="A300" s="37" t="s">
        <v>621</v>
      </c>
      <c r="B300" s="38" t="s">
        <v>577</v>
      </c>
      <c r="C300" s="591" t="s">
        <v>588</v>
      </c>
      <c r="D300" s="592"/>
      <c r="E300" s="593"/>
      <c r="F300" s="37" t="s">
        <v>171</v>
      </c>
      <c r="G300" s="39"/>
      <c r="H300" s="55">
        <v>2.3E-2</v>
      </c>
      <c r="I300" s="41">
        <v>122123.42</v>
      </c>
      <c r="J300" s="41">
        <v>2808.84</v>
      </c>
      <c r="K300" s="42"/>
      <c r="L300" s="42"/>
      <c r="M300" s="42"/>
      <c r="N300" s="41">
        <v>2808.84</v>
      </c>
      <c r="O300" s="44">
        <v>0</v>
      </c>
      <c r="P300" s="44">
        <v>0</v>
      </c>
      <c r="BZ300" s="36"/>
      <c r="CA300" s="59"/>
      <c r="CB300" s="2" t="s">
        <v>588</v>
      </c>
      <c r="CC300" s="51"/>
    </row>
    <row r="301" spans="1:81" s="6" customFormat="1" ht="33.75" x14ac:dyDescent="0.25">
      <c r="A301" s="37" t="s">
        <v>622</v>
      </c>
      <c r="B301" s="38" t="s">
        <v>580</v>
      </c>
      <c r="C301" s="591" t="s">
        <v>581</v>
      </c>
      <c r="D301" s="592"/>
      <c r="E301" s="593"/>
      <c r="F301" s="37" t="s">
        <v>171</v>
      </c>
      <c r="G301" s="39"/>
      <c r="H301" s="47">
        <v>5.9999999999999995E-4</v>
      </c>
      <c r="I301" s="41">
        <v>96099.5</v>
      </c>
      <c r="J301" s="43">
        <v>57.66</v>
      </c>
      <c r="K301" s="42"/>
      <c r="L301" s="42"/>
      <c r="M301" s="42"/>
      <c r="N301" s="43">
        <v>57.66</v>
      </c>
      <c r="O301" s="44">
        <v>0</v>
      </c>
      <c r="P301" s="44">
        <v>0</v>
      </c>
      <c r="BZ301" s="36"/>
      <c r="CA301" s="59"/>
      <c r="CB301" s="2" t="s">
        <v>581</v>
      </c>
      <c r="CC301" s="51"/>
    </row>
    <row r="302" spans="1:81" s="6" customFormat="1" ht="33.75" x14ac:dyDescent="0.25">
      <c r="A302" s="37" t="s">
        <v>623</v>
      </c>
      <c r="B302" s="38" t="s">
        <v>554</v>
      </c>
      <c r="C302" s="591" t="s">
        <v>555</v>
      </c>
      <c r="D302" s="592"/>
      <c r="E302" s="593"/>
      <c r="F302" s="37" t="s">
        <v>177</v>
      </c>
      <c r="G302" s="39"/>
      <c r="H302" s="40">
        <v>10.44</v>
      </c>
      <c r="I302" s="41">
        <v>31933.4</v>
      </c>
      <c r="J302" s="41">
        <v>333384.7</v>
      </c>
      <c r="K302" s="42"/>
      <c r="L302" s="42"/>
      <c r="M302" s="42"/>
      <c r="N302" s="41">
        <v>333384.7</v>
      </c>
      <c r="O302" s="44">
        <v>0</v>
      </c>
      <c r="P302" s="44">
        <v>0</v>
      </c>
      <c r="BZ302" s="36"/>
      <c r="CA302" s="59"/>
      <c r="CB302" s="2" t="s">
        <v>555</v>
      </c>
      <c r="CC302" s="51"/>
    </row>
    <row r="303" spans="1:81" s="6" customFormat="1" ht="22.5" x14ac:dyDescent="0.25">
      <c r="A303" s="37" t="s">
        <v>624</v>
      </c>
      <c r="B303" s="38" t="s">
        <v>557</v>
      </c>
      <c r="C303" s="591" t="s">
        <v>571</v>
      </c>
      <c r="D303" s="592"/>
      <c r="E303" s="593"/>
      <c r="F303" s="37" t="s">
        <v>198</v>
      </c>
      <c r="G303" s="39"/>
      <c r="H303" s="46">
        <v>11</v>
      </c>
      <c r="I303" s="41">
        <v>1849.23</v>
      </c>
      <c r="J303" s="41">
        <v>20341.53</v>
      </c>
      <c r="K303" s="42"/>
      <c r="L303" s="42"/>
      <c r="M303" s="42"/>
      <c r="N303" s="41">
        <v>20341.53</v>
      </c>
      <c r="O303" s="44">
        <v>0</v>
      </c>
      <c r="P303" s="44">
        <v>0</v>
      </c>
      <c r="BZ303" s="36"/>
      <c r="CA303" s="59"/>
      <c r="CB303" s="2" t="s">
        <v>571</v>
      </c>
      <c r="CC303" s="51"/>
    </row>
    <row r="304" spans="1:81" s="6" customFormat="1" ht="15" x14ac:dyDescent="0.25">
      <c r="A304" s="37" t="s">
        <v>625</v>
      </c>
      <c r="B304" s="38" t="s">
        <v>560</v>
      </c>
      <c r="C304" s="591" t="s">
        <v>561</v>
      </c>
      <c r="D304" s="592"/>
      <c r="E304" s="593"/>
      <c r="F304" s="37" t="s">
        <v>139</v>
      </c>
      <c r="G304" s="39"/>
      <c r="H304" s="61">
        <v>13.2</v>
      </c>
      <c r="I304" s="41">
        <v>37.42</v>
      </c>
      <c r="J304" s="43">
        <v>493.94</v>
      </c>
      <c r="K304" s="42"/>
      <c r="L304" s="42"/>
      <c r="M304" s="42"/>
      <c r="N304" s="43">
        <v>493.94</v>
      </c>
      <c r="O304" s="44">
        <v>0</v>
      </c>
      <c r="P304" s="44">
        <v>0</v>
      </c>
      <c r="BZ304" s="36"/>
      <c r="CA304" s="59"/>
      <c r="CB304" s="2" t="s">
        <v>561</v>
      </c>
      <c r="CC304" s="51"/>
    </row>
    <row r="305" spans="1:81" s="6" customFormat="1" ht="15" x14ac:dyDescent="0.25">
      <c r="A305" s="37" t="s">
        <v>626</v>
      </c>
      <c r="B305" s="38" t="s">
        <v>574</v>
      </c>
      <c r="C305" s="591" t="s">
        <v>575</v>
      </c>
      <c r="D305" s="592"/>
      <c r="E305" s="593"/>
      <c r="F305" s="37" t="s">
        <v>139</v>
      </c>
      <c r="G305" s="39"/>
      <c r="H305" s="46">
        <v>77</v>
      </c>
      <c r="I305" s="41">
        <v>96.07</v>
      </c>
      <c r="J305" s="41">
        <v>7397.39</v>
      </c>
      <c r="K305" s="42"/>
      <c r="L305" s="42"/>
      <c r="M305" s="42"/>
      <c r="N305" s="41">
        <v>7397.39</v>
      </c>
      <c r="O305" s="44">
        <v>0</v>
      </c>
      <c r="P305" s="44">
        <v>0</v>
      </c>
      <c r="BZ305" s="36"/>
      <c r="CA305" s="59"/>
      <c r="CB305" s="2" t="s">
        <v>575</v>
      </c>
      <c r="CC305" s="51"/>
    </row>
    <row r="306" spans="1:81" s="6" customFormat="1" ht="33.75" x14ac:dyDescent="0.25">
      <c r="A306" s="37" t="s">
        <v>627</v>
      </c>
      <c r="B306" s="38" t="s">
        <v>577</v>
      </c>
      <c r="C306" s="591" t="s">
        <v>578</v>
      </c>
      <c r="D306" s="592"/>
      <c r="E306" s="593"/>
      <c r="F306" s="37" t="s">
        <v>171</v>
      </c>
      <c r="G306" s="39"/>
      <c r="H306" s="47">
        <v>0.17380000000000001</v>
      </c>
      <c r="I306" s="41">
        <v>122123.42</v>
      </c>
      <c r="J306" s="41">
        <v>21225.05</v>
      </c>
      <c r="K306" s="42"/>
      <c r="L306" s="42"/>
      <c r="M306" s="42"/>
      <c r="N306" s="41">
        <v>21225.05</v>
      </c>
      <c r="O306" s="44">
        <v>0</v>
      </c>
      <c r="P306" s="44">
        <v>0</v>
      </c>
      <c r="BZ306" s="36"/>
      <c r="CA306" s="59"/>
      <c r="CB306" s="2" t="s">
        <v>578</v>
      </c>
      <c r="CC306" s="51"/>
    </row>
    <row r="307" spans="1:81" s="6" customFormat="1" ht="33.75" x14ac:dyDescent="0.25">
      <c r="A307" s="37" t="s">
        <v>628</v>
      </c>
      <c r="B307" s="38" t="s">
        <v>580</v>
      </c>
      <c r="C307" s="591" t="s">
        <v>581</v>
      </c>
      <c r="D307" s="592"/>
      <c r="E307" s="593"/>
      <c r="F307" s="37" t="s">
        <v>171</v>
      </c>
      <c r="G307" s="39"/>
      <c r="H307" s="47">
        <v>6.6E-3</v>
      </c>
      <c r="I307" s="41">
        <v>96099.5</v>
      </c>
      <c r="J307" s="43">
        <v>634.26</v>
      </c>
      <c r="K307" s="42"/>
      <c r="L307" s="42"/>
      <c r="M307" s="42"/>
      <c r="N307" s="43">
        <v>634.26</v>
      </c>
      <c r="O307" s="44">
        <v>0</v>
      </c>
      <c r="P307" s="44">
        <v>0</v>
      </c>
      <c r="BZ307" s="36"/>
      <c r="CA307" s="59"/>
      <c r="CB307" s="2" t="s">
        <v>581</v>
      </c>
      <c r="CC307" s="51"/>
    </row>
    <row r="308" spans="1:81" s="6" customFormat="1" ht="33.75" x14ac:dyDescent="0.25">
      <c r="A308" s="37" t="s">
        <v>629</v>
      </c>
      <c r="B308" s="38" t="s">
        <v>554</v>
      </c>
      <c r="C308" s="591" t="s">
        <v>630</v>
      </c>
      <c r="D308" s="592"/>
      <c r="E308" s="593"/>
      <c r="F308" s="37" t="s">
        <v>177</v>
      </c>
      <c r="G308" s="39"/>
      <c r="H308" s="40">
        <v>1.52</v>
      </c>
      <c r="I308" s="41">
        <v>31933.4</v>
      </c>
      <c r="J308" s="41">
        <v>48538.77</v>
      </c>
      <c r="K308" s="42"/>
      <c r="L308" s="42"/>
      <c r="M308" s="42"/>
      <c r="N308" s="41">
        <v>48538.77</v>
      </c>
      <c r="O308" s="44">
        <v>0</v>
      </c>
      <c r="P308" s="44">
        <v>0</v>
      </c>
      <c r="BZ308" s="36"/>
      <c r="CA308" s="59"/>
      <c r="CB308" s="2" t="s">
        <v>630</v>
      </c>
      <c r="CC308" s="51"/>
    </row>
    <row r="309" spans="1:81" s="6" customFormat="1" ht="22.5" x14ac:dyDescent="0.25">
      <c r="A309" s="37" t="s">
        <v>631</v>
      </c>
      <c r="B309" s="38" t="s">
        <v>632</v>
      </c>
      <c r="C309" s="591" t="s">
        <v>633</v>
      </c>
      <c r="D309" s="592"/>
      <c r="E309" s="593"/>
      <c r="F309" s="37" t="s">
        <v>177</v>
      </c>
      <c r="G309" s="39"/>
      <c r="H309" s="55">
        <v>0.10100000000000001</v>
      </c>
      <c r="I309" s="41">
        <v>46559.360000000001</v>
      </c>
      <c r="J309" s="41">
        <v>4702.5</v>
      </c>
      <c r="K309" s="42"/>
      <c r="L309" s="42"/>
      <c r="M309" s="42"/>
      <c r="N309" s="41">
        <v>4702.5</v>
      </c>
      <c r="O309" s="44">
        <v>0</v>
      </c>
      <c r="P309" s="44">
        <v>0</v>
      </c>
      <c r="BZ309" s="36"/>
      <c r="CA309" s="59"/>
      <c r="CB309" s="2" t="s">
        <v>633</v>
      </c>
      <c r="CC309" s="51"/>
    </row>
    <row r="310" spans="1:81" s="6" customFormat="1" ht="22.5" x14ac:dyDescent="0.25">
      <c r="A310" s="37" t="s">
        <v>634</v>
      </c>
      <c r="B310" s="38" t="s">
        <v>557</v>
      </c>
      <c r="C310" s="591" t="s">
        <v>635</v>
      </c>
      <c r="D310" s="592"/>
      <c r="E310" s="593"/>
      <c r="F310" s="37" t="s">
        <v>198</v>
      </c>
      <c r="G310" s="39"/>
      <c r="H310" s="46">
        <v>1</v>
      </c>
      <c r="I310" s="41">
        <v>2194.98</v>
      </c>
      <c r="J310" s="41">
        <v>2194.98</v>
      </c>
      <c r="K310" s="42"/>
      <c r="L310" s="42"/>
      <c r="M310" s="42"/>
      <c r="N310" s="41">
        <v>2194.98</v>
      </c>
      <c r="O310" s="44">
        <v>0</v>
      </c>
      <c r="P310" s="44">
        <v>0</v>
      </c>
      <c r="BZ310" s="36"/>
      <c r="CA310" s="59"/>
      <c r="CB310" s="2" t="s">
        <v>635</v>
      </c>
      <c r="CC310" s="51"/>
    </row>
    <row r="311" spans="1:81" s="6" customFormat="1" ht="15" x14ac:dyDescent="0.25">
      <c r="A311" s="37" t="s">
        <v>636</v>
      </c>
      <c r="B311" s="38" t="s">
        <v>574</v>
      </c>
      <c r="C311" s="591" t="s">
        <v>637</v>
      </c>
      <c r="D311" s="592"/>
      <c r="E311" s="593"/>
      <c r="F311" s="37" t="s">
        <v>139</v>
      </c>
      <c r="G311" s="39"/>
      <c r="H311" s="61">
        <v>20.6</v>
      </c>
      <c r="I311" s="41">
        <v>96.07</v>
      </c>
      <c r="J311" s="41">
        <v>1979.04</v>
      </c>
      <c r="K311" s="42"/>
      <c r="L311" s="42"/>
      <c r="M311" s="42"/>
      <c r="N311" s="41">
        <v>1979.04</v>
      </c>
      <c r="O311" s="44">
        <v>0</v>
      </c>
      <c r="P311" s="44">
        <v>0</v>
      </c>
      <c r="BZ311" s="36"/>
      <c r="CA311" s="59"/>
      <c r="CB311" s="2" t="s">
        <v>637</v>
      </c>
      <c r="CC311" s="51"/>
    </row>
    <row r="312" spans="1:81" s="6" customFormat="1" ht="45" x14ac:dyDescent="0.25">
      <c r="A312" s="37" t="s">
        <v>638</v>
      </c>
      <c r="B312" s="38" t="s">
        <v>639</v>
      </c>
      <c r="C312" s="591" t="s">
        <v>640</v>
      </c>
      <c r="D312" s="592"/>
      <c r="E312" s="593"/>
      <c r="F312" s="37" t="s">
        <v>198</v>
      </c>
      <c r="G312" s="39"/>
      <c r="H312" s="46">
        <v>1</v>
      </c>
      <c r="I312" s="41">
        <v>176.12</v>
      </c>
      <c r="J312" s="43">
        <v>176.12</v>
      </c>
      <c r="K312" s="42"/>
      <c r="L312" s="42"/>
      <c r="M312" s="42"/>
      <c r="N312" s="43">
        <v>176.12</v>
      </c>
      <c r="O312" s="44">
        <v>0</v>
      </c>
      <c r="P312" s="44">
        <v>0</v>
      </c>
      <c r="BZ312" s="36"/>
      <c r="CA312" s="59"/>
      <c r="CB312" s="2" t="s">
        <v>640</v>
      </c>
      <c r="CC312" s="51"/>
    </row>
    <row r="313" spans="1:81" s="6" customFormat="1" ht="15" x14ac:dyDescent="0.25">
      <c r="A313" s="37" t="s">
        <v>641</v>
      </c>
      <c r="B313" s="38" t="s">
        <v>560</v>
      </c>
      <c r="C313" s="591" t="s">
        <v>642</v>
      </c>
      <c r="D313" s="592"/>
      <c r="E313" s="593"/>
      <c r="F313" s="37" t="s">
        <v>139</v>
      </c>
      <c r="G313" s="39"/>
      <c r="H313" s="46">
        <v>5</v>
      </c>
      <c r="I313" s="41">
        <v>37.42</v>
      </c>
      <c r="J313" s="43">
        <v>187.1</v>
      </c>
      <c r="K313" s="42"/>
      <c r="L313" s="42"/>
      <c r="M313" s="42"/>
      <c r="N313" s="43">
        <v>187.1</v>
      </c>
      <c r="O313" s="44">
        <v>0</v>
      </c>
      <c r="P313" s="44">
        <v>0</v>
      </c>
      <c r="BZ313" s="36"/>
      <c r="CA313" s="59"/>
      <c r="CB313" s="2" t="s">
        <v>642</v>
      </c>
      <c r="CC313" s="51"/>
    </row>
    <row r="314" spans="1:81" s="6" customFormat="1" ht="33.75" x14ac:dyDescent="0.25">
      <c r="A314" s="37" t="s">
        <v>643</v>
      </c>
      <c r="B314" s="38" t="s">
        <v>577</v>
      </c>
      <c r="C314" s="591" t="s">
        <v>644</v>
      </c>
      <c r="D314" s="592"/>
      <c r="E314" s="593"/>
      <c r="F314" s="37" t="s">
        <v>171</v>
      </c>
      <c r="G314" s="39"/>
      <c r="H314" s="47">
        <v>1.52E-2</v>
      </c>
      <c r="I314" s="41">
        <v>122123.42</v>
      </c>
      <c r="J314" s="41">
        <v>1856.28</v>
      </c>
      <c r="K314" s="42"/>
      <c r="L314" s="42"/>
      <c r="M314" s="42"/>
      <c r="N314" s="41">
        <v>1856.28</v>
      </c>
      <c r="O314" s="44">
        <v>0</v>
      </c>
      <c r="P314" s="44">
        <v>0</v>
      </c>
      <c r="BZ314" s="36"/>
      <c r="CA314" s="59"/>
      <c r="CB314" s="2" t="s">
        <v>644</v>
      </c>
      <c r="CC314" s="51"/>
    </row>
    <row r="315" spans="1:81" s="6" customFormat="1" ht="33.75" x14ac:dyDescent="0.25">
      <c r="A315" s="37" t="s">
        <v>645</v>
      </c>
      <c r="B315" s="38" t="s">
        <v>580</v>
      </c>
      <c r="C315" s="591" t="s">
        <v>646</v>
      </c>
      <c r="D315" s="592"/>
      <c r="E315" s="593"/>
      <c r="F315" s="37" t="s">
        <v>171</v>
      </c>
      <c r="G315" s="39"/>
      <c r="H315" s="47">
        <v>6.9999999999999999E-4</v>
      </c>
      <c r="I315" s="41">
        <v>96099.5</v>
      </c>
      <c r="J315" s="43">
        <v>67.27</v>
      </c>
      <c r="K315" s="42"/>
      <c r="L315" s="42"/>
      <c r="M315" s="42"/>
      <c r="N315" s="43">
        <v>67.27</v>
      </c>
      <c r="O315" s="44">
        <v>0</v>
      </c>
      <c r="P315" s="44">
        <v>0</v>
      </c>
      <c r="BZ315" s="36"/>
      <c r="CA315" s="59"/>
      <c r="CB315" s="2" t="s">
        <v>646</v>
      </c>
      <c r="CC315" s="51"/>
    </row>
    <row r="316" spans="1:81" s="6" customFormat="1" ht="22.5" x14ac:dyDescent="0.25">
      <c r="A316" s="37" t="s">
        <v>647</v>
      </c>
      <c r="B316" s="38" t="s">
        <v>648</v>
      </c>
      <c r="C316" s="591" t="s">
        <v>649</v>
      </c>
      <c r="D316" s="592"/>
      <c r="E316" s="593"/>
      <c r="F316" s="37" t="s">
        <v>198</v>
      </c>
      <c r="G316" s="39"/>
      <c r="H316" s="46">
        <v>2</v>
      </c>
      <c r="I316" s="41">
        <v>79380.649999999994</v>
      </c>
      <c r="J316" s="41">
        <v>158761.29999999999</v>
      </c>
      <c r="K316" s="42"/>
      <c r="L316" s="42"/>
      <c r="M316" s="42"/>
      <c r="N316" s="41">
        <v>158761.29999999999</v>
      </c>
      <c r="O316" s="44">
        <v>0</v>
      </c>
      <c r="P316" s="44">
        <v>0</v>
      </c>
      <c r="BZ316" s="36"/>
      <c r="CA316" s="59"/>
      <c r="CB316" s="2" t="s">
        <v>649</v>
      </c>
      <c r="CC316" s="51"/>
    </row>
    <row r="317" spans="1:81" s="6" customFormat="1" ht="22.5" x14ac:dyDescent="0.25">
      <c r="A317" s="37" t="s">
        <v>650</v>
      </c>
      <c r="B317" s="38" t="s">
        <v>632</v>
      </c>
      <c r="C317" s="591" t="s">
        <v>633</v>
      </c>
      <c r="D317" s="592"/>
      <c r="E317" s="593"/>
      <c r="F317" s="37" t="s">
        <v>177</v>
      </c>
      <c r="G317" s="39"/>
      <c r="H317" s="47">
        <v>5.0500000000000003E-2</v>
      </c>
      <c r="I317" s="41">
        <v>46559.360000000001</v>
      </c>
      <c r="J317" s="41">
        <v>2351.25</v>
      </c>
      <c r="K317" s="42"/>
      <c r="L317" s="42"/>
      <c r="M317" s="42"/>
      <c r="N317" s="41">
        <v>2351.25</v>
      </c>
      <c r="O317" s="44">
        <v>0</v>
      </c>
      <c r="P317" s="44">
        <v>0</v>
      </c>
      <c r="BZ317" s="36"/>
      <c r="CA317" s="59"/>
      <c r="CB317" s="2" t="s">
        <v>633</v>
      </c>
      <c r="CC317" s="51"/>
    </row>
    <row r="318" spans="1:81" s="6" customFormat="1" ht="22.5" x14ac:dyDescent="0.25">
      <c r="A318" s="37" t="s">
        <v>651</v>
      </c>
      <c r="B318" s="38" t="s">
        <v>557</v>
      </c>
      <c r="C318" s="591" t="s">
        <v>652</v>
      </c>
      <c r="D318" s="592"/>
      <c r="E318" s="593"/>
      <c r="F318" s="37" t="s">
        <v>198</v>
      </c>
      <c r="G318" s="39"/>
      <c r="H318" s="46">
        <v>2</v>
      </c>
      <c r="I318" s="41">
        <v>2212.3000000000002</v>
      </c>
      <c r="J318" s="41">
        <v>4424.6000000000004</v>
      </c>
      <c r="K318" s="42"/>
      <c r="L318" s="42"/>
      <c r="M318" s="42"/>
      <c r="N318" s="41">
        <v>4424.6000000000004</v>
      </c>
      <c r="O318" s="44">
        <v>0</v>
      </c>
      <c r="P318" s="44">
        <v>0</v>
      </c>
      <c r="BZ318" s="36"/>
      <c r="CA318" s="59"/>
      <c r="CB318" s="2" t="s">
        <v>652</v>
      </c>
      <c r="CC318" s="51"/>
    </row>
    <row r="319" spans="1:81" s="6" customFormat="1" ht="15" x14ac:dyDescent="0.25">
      <c r="A319" s="37" t="s">
        <v>653</v>
      </c>
      <c r="B319" s="38" t="s">
        <v>574</v>
      </c>
      <c r="C319" s="591" t="s">
        <v>654</v>
      </c>
      <c r="D319" s="592"/>
      <c r="E319" s="593"/>
      <c r="F319" s="37" t="s">
        <v>139</v>
      </c>
      <c r="G319" s="39"/>
      <c r="H319" s="61">
        <v>24.2</v>
      </c>
      <c r="I319" s="41">
        <v>96.07</v>
      </c>
      <c r="J319" s="41">
        <v>2324.89</v>
      </c>
      <c r="K319" s="42"/>
      <c r="L319" s="42"/>
      <c r="M319" s="42"/>
      <c r="N319" s="41">
        <v>2324.89</v>
      </c>
      <c r="O319" s="44">
        <v>0</v>
      </c>
      <c r="P319" s="44">
        <v>0</v>
      </c>
      <c r="BZ319" s="36"/>
      <c r="CA319" s="59"/>
      <c r="CB319" s="2" t="s">
        <v>654</v>
      </c>
      <c r="CC319" s="51"/>
    </row>
    <row r="320" spans="1:81" s="6" customFormat="1" ht="33.75" x14ac:dyDescent="0.25">
      <c r="A320" s="37" t="s">
        <v>655</v>
      </c>
      <c r="B320" s="38" t="s">
        <v>577</v>
      </c>
      <c r="C320" s="591" t="s">
        <v>656</v>
      </c>
      <c r="D320" s="592"/>
      <c r="E320" s="593"/>
      <c r="F320" s="37" t="s">
        <v>171</v>
      </c>
      <c r="G320" s="39"/>
      <c r="H320" s="47">
        <v>2.3300000000000001E-2</v>
      </c>
      <c r="I320" s="41">
        <v>122123.42</v>
      </c>
      <c r="J320" s="41">
        <v>2845.48</v>
      </c>
      <c r="K320" s="42"/>
      <c r="L320" s="42"/>
      <c r="M320" s="42"/>
      <c r="N320" s="41">
        <v>2845.48</v>
      </c>
      <c r="O320" s="44">
        <v>0</v>
      </c>
      <c r="P320" s="44">
        <v>0</v>
      </c>
      <c r="BZ320" s="36"/>
      <c r="CA320" s="59"/>
      <c r="CB320" s="2" t="s">
        <v>656</v>
      </c>
      <c r="CC320" s="51"/>
    </row>
    <row r="321" spans="1:81" s="6" customFormat="1" ht="33.75" x14ac:dyDescent="0.25">
      <c r="A321" s="37" t="s">
        <v>657</v>
      </c>
      <c r="B321" s="38" t="s">
        <v>580</v>
      </c>
      <c r="C321" s="591" t="s">
        <v>646</v>
      </c>
      <c r="D321" s="592"/>
      <c r="E321" s="593"/>
      <c r="F321" s="37" t="s">
        <v>171</v>
      </c>
      <c r="G321" s="39"/>
      <c r="H321" s="47">
        <v>2.0999999999999999E-3</v>
      </c>
      <c r="I321" s="41">
        <v>96099.5</v>
      </c>
      <c r="J321" s="43">
        <v>201.81</v>
      </c>
      <c r="K321" s="42"/>
      <c r="L321" s="42"/>
      <c r="M321" s="42"/>
      <c r="N321" s="43">
        <v>201.81</v>
      </c>
      <c r="O321" s="44">
        <v>0</v>
      </c>
      <c r="P321" s="44">
        <v>0</v>
      </c>
      <c r="BZ321" s="36"/>
      <c r="CA321" s="59"/>
      <c r="CB321" s="2" t="s">
        <v>646</v>
      </c>
      <c r="CC321" s="51"/>
    </row>
    <row r="322" spans="1:81" s="6" customFormat="1" ht="33.75" x14ac:dyDescent="0.25">
      <c r="A322" s="37" t="s">
        <v>658</v>
      </c>
      <c r="B322" s="38" t="s">
        <v>659</v>
      </c>
      <c r="C322" s="591" t="s">
        <v>660</v>
      </c>
      <c r="D322" s="592"/>
      <c r="E322" s="593"/>
      <c r="F322" s="37" t="s">
        <v>171</v>
      </c>
      <c r="G322" s="39"/>
      <c r="H322" s="47">
        <v>2.3999999999999998E-3</v>
      </c>
      <c r="I322" s="41">
        <v>99428.78</v>
      </c>
      <c r="J322" s="43">
        <v>238.63</v>
      </c>
      <c r="K322" s="42"/>
      <c r="L322" s="42"/>
      <c r="M322" s="42"/>
      <c r="N322" s="43">
        <v>238.63</v>
      </c>
      <c r="O322" s="44">
        <v>0</v>
      </c>
      <c r="P322" s="44">
        <v>0</v>
      </c>
      <c r="BZ322" s="36"/>
      <c r="CA322" s="59"/>
      <c r="CB322" s="2" t="s">
        <v>660</v>
      </c>
      <c r="CC322" s="51"/>
    </row>
    <row r="323" spans="1:81" s="6" customFormat="1" ht="15" x14ac:dyDescent="0.25">
      <c r="A323" s="595" t="s">
        <v>661</v>
      </c>
      <c r="B323" s="595"/>
      <c r="C323" s="595"/>
      <c r="D323" s="595"/>
      <c r="E323" s="595"/>
      <c r="F323" s="595"/>
      <c r="G323" s="595"/>
      <c r="H323" s="595"/>
      <c r="I323" s="595"/>
      <c r="J323" s="595"/>
      <c r="K323" s="595"/>
      <c r="L323" s="595"/>
      <c r="M323" s="595"/>
      <c r="N323" s="595"/>
      <c r="O323" s="595"/>
      <c r="P323" s="595"/>
      <c r="BZ323" s="36"/>
      <c r="CA323" s="59" t="s">
        <v>661</v>
      </c>
      <c r="CC323" s="51"/>
    </row>
    <row r="324" spans="1:81" s="6" customFormat="1" ht="22.5" x14ac:dyDescent="0.25">
      <c r="A324" s="37" t="s">
        <v>662</v>
      </c>
      <c r="B324" s="38" t="s">
        <v>663</v>
      </c>
      <c r="C324" s="591" t="s">
        <v>664</v>
      </c>
      <c r="D324" s="592"/>
      <c r="E324" s="593"/>
      <c r="F324" s="37" t="s">
        <v>434</v>
      </c>
      <c r="G324" s="39"/>
      <c r="H324" s="55">
        <v>19.995999999999999</v>
      </c>
      <c r="I324" s="41">
        <v>156794.4</v>
      </c>
      <c r="J324" s="41">
        <v>3135260.82</v>
      </c>
      <c r="K324" s="42"/>
      <c r="L324" s="42"/>
      <c r="M324" s="42"/>
      <c r="N324" s="41">
        <v>3135260.82</v>
      </c>
      <c r="O324" s="44">
        <v>0</v>
      </c>
      <c r="P324" s="44">
        <v>0</v>
      </c>
      <c r="BZ324" s="36"/>
      <c r="CA324" s="59"/>
      <c r="CB324" s="2" t="s">
        <v>664</v>
      </c>
      <c r="CC324" s="51"/>
    </row>
    <row r="325" spans="1:81" s="6" customFormat="1" ht="22.5" x14ac:dyDescent="0.25">
      <c r="A325" s="37" t="s">
        <v>665</v>
      </c>
      <c r="B325" s="38" t="s">
        <v>663</v>
      </c>
      <c r="C325" s="591" t="s">
        <v>664</v>
      </c>
      <c r="D325" s="592"/>
      <c r="E325" s="593"/>
      <c r="F325" s="37" t="s">
        <v>434</v>
      </c>
      <c r="G325" s="39"/>
      <c r="H325" s="55">
        <v>21.888000000000002</v>
      </c>
      <c r="I325" s="41">
        <v>156794.4</v>
      </c>
      <c r="J325" s="41">
        <v>3431915.83</v>
      </c>
      <c r="K325" s="42"/>
      <c r="L325" s="42"/>
      <c r="M325" s="42"/>
      <c r="N325" s="41">
        <v>3431915.83</v>
      </c>
      <c r="O325" s="44">
        <v>0</v>
      </c>
      <c r="P325" s="44">
        <v>0</v>
      </c>
      <c r="BZ325" s="36"/>
      <c r="CA325" s="59"/>
      <c r="CB325" s="2" t="s">
        <v>664</v>
      </c>
      <c r="CC325" s="51"/>
    </row>
    <row r="326" spans="1:81" s="6" customFormat="1" ht="22.5" x14ac:dyDescent="0.25">
      <c r="A326" s="37" t="s">
        <v>666</v>
      </c>
      <c r="B326" s="38" t="s">
        <v>663</v>
      </c>
      <c r="C326" s="591" t="s">
        <v>664</v>
      </c>
      <c r="D326" s="592"/>
      <c r="E326" s="593"/>
      <c r="F326" s="37" t="s">
        <v>434</v>
      </c>
      <c r="G326" s="39"/>
      <c r="H326" s="55">
        <v>62.823999999999998</v>
      </c>
      <c r="I326" s="41">
        <v>156794.4</v>
      </c>
      <c r="J326" s="41">
        <v>9850451.3900000006</v>
      </c>
      <c r="K326" s="42"/>
      <c r="L326" s="42"/>
      <c r="M326" s="42"/>
      <c r="N326" s="41">
        <v>9850451.3900000006</v>
      </c>
      <c r="O326" s="44">
        <v>0</v>
      </c>
      <c r="P326" s="44">
        <v>0</v>
      </c>
      <c r="BZ326" s="36"/>
      <c r="CA326" s="59"/>
      <c r="CB326" s="2" t="s">
        <v>664</v>
      </c>
      <c r="CC326" s="51"/>
    </row>
    <row r="327" spans="1:81" s="6" customFormat="1" ht="22.5" x14ac:dyDescent="0.25">
      <c r="A327" s="37" t="s">
        <v>667</v>
      </c>
      <c r="B327" s="38" t="s">
        <v>668</v>
      </c>
      <c r="C327" s="591" t="s">
        <v>669</v>
      </c>
      <c r="D327" s="592"/>
      <c r="E327" s="593"/>
      <c r="F327" s="37" t="s">
        <v>670</v>
      </c>
      <c r="G327" s="39"/>
      <c r="H327" s="55">
        <v>0.22700000000000001</v>
      </c>
      <c r="I327" s="41">
        <v>99756.42</v>
      </c>
      <c r="J327" s="41">
        <v>22644.71</v>
      </c>
      <c r="K327" s="42"/>
      <c r="L327" s="42"/>
      <c r="M327" s="42"/>
      <c r="N327" s="41">
        <v>22644.71</v>
      </c>
      <c r="O327" s="44">
        <v>0</v>
      </c>
      <c r="P327" s="44">
        <v>0</v>
      </c>
      <c r="BZ327" s="36"/>
      <c r="CA327" s="59"/>
      <c r="CB327" s="2" t="s">
        <v>669</v>
      </c>
      <c r="CC327" s="51"/>
    </row>
    <row r="328" spans="1:81" s="6" customFormat="1" ht="22.5" x14ac:dyDescent="0.25">
      <c r="A328" s="37" t="s">
        <v>671</v>
      </c>
      <c r="B328" s="38" t="s">
        <v>663</v>
      </c>
      <c r="C328" s="591" t="s">
        <v>664</v>
      </c>
      <c r="D328" s="592"/>
      <c r="E328" s="593"/>
      <c r="F328" s="37" t="s">
        <v>434</v>
      </c>
      <c r="G328" s="39"/>
      <c r="H328" s="55">
        <v>0.70399999999999996</v>
      </c>
      <c r="I328" s="41">
        <v>156794.4</v>
      </c>
      <c r="J328" s="41">
        <v>110383.26</v>
      </c>
      <c r="K328" s="42"/>
      <c r="L328" s="42"/>
      <c r="M328" s="42"/>
      <c r="N328" s="41">
        <v>110383.26</v>
      </c>
      <c r="O328" s="44">
        <v>0</v>
      </c>
      <c r="P328" s="44">
        <v>0</v>
      </c>
      <c r="BZ328" s="36"/>
      <c r="CA328" s="59"/>
      <c r="CB328" s="2" t="s">
        <v>664</v>
      </c>
      <c r="CC328" s="51"/>
    </row>
    <row r="329" spans="1:81" s="6" customFormat="1" ht="22.5" x14ac:dyDescent="0.25">
      <c r="A329" s="37" t="s">
        <v>672</v>
      </c>
      <c r="B329" s="38" t="s">
        <v>673</v>
      </c>
      <c r="C329" s="591" t="s">
        <v>674</v>
      </c>
      <c r="D329" s="592"/>
      <c r="E329" s="593"/>
      <c r="F329" s="37" t="s">
        <v>434</v>
      </c>
      <c r="G329" s="39"/>
      <c r="H329" s="55">
        <v>1.323</v>
      </c>
      <c r="I329" s="41">
        <v>151291.5</v>
      </c>
      <c r="J329" s="41">
        <v>200158.65</v>
      </c>
      <c r="K329" s="42"/>
      <c r="L329" s="42"/>
      <c r="M329" s="42"/>
      <c r="N329" s="41">
        <v>200158.65</v>
      </c>
      <c r="O329" s="44">
        <v>0</v>
      </c>
      <c r="P329" s="44">
        <v>0</v>
      </c>
      <c r="BZ329" s="36"/>
      <c r="CA329" s="59"/>
      <c r="CB329" s="2" t="s">
        <v>674</v>
      </c>
      <c r="CC329" s="51"/>
    </row>
    <row r="330" spans="1:81" s="6" customFormat="1" ht="15" x14ac:dyDescent="0.25">
      <c r="A330" s="595" t="s">
        <v>675</v>
      </c>
      <c r="B330" s="595"/>
      <c r="C330" s="595"/>
      <c r="D330" s="595"/>
      <c r="E330" s="595"/>
      <c r="F330" s="595"/>
      <c r="G330" s="595"/>
      <c r="H330" s="595"/>
      <c r="I330" s="595"/>
      <c r="J330" s="595"/>
      <c r="K330" s="595"/>
      <c r="L330" s="595"/>
      <c r="M330" s="595"/>
      <c r="N330" s="595"/>
      <c r="O330" s="595"/>
      <c r="P330" s="595"/>
      <c r="BZ330" s="36"/>
      <c r="CA330" s="59" t="s">
        <v>675</v>
      </c>
      <c r="CC330" s="51"/>
    </row>
    <row r="331" spans="1:81" s="6" customFormat="1" ht="22.5" x14ac:dyDescent="0.25">
      <c r="A331" s="37" t="s">
        <v>676</v>
      </c>
      <c r="B331" s="38" t="s">
        <v>677</v>
      </c>
      <c r="C331" s="591" t="s">
        <v>678</v>
      </c>
      <c r="D331" s="592"/>
      <c r="E331" s="593"/>
      <c r="F331" s="37" t="s">
        <v>198</v>
      </c>
      <c r="G331" s="39"/>
      <c r="H331" s="46">
        <v>681</v>
      </c>
      <c r="I331" s="41">
        <v>701.25</v>
      </c>
      <c r="J331" s="41">
        <v>477551.25</v>
      </c>
      <c r="K331" s="42"/>
      <c r="L331" s="42"/>
      <c r="M331" s="42"/>
      <c r="N331" s="41">
        <v>477551.25</v>
      </c>
      <c r="O331" s="44">
        <v>0</v>
      </c>
      <c r="P331" s="44">
        <v>0</v>
      </c>
      <c r="BZ331" s="36"/>
      <c r="CA331" s="59"/>
      <c r="CB331" s="2" t="s">
        <v>678</v>
      </c>
      <c r="CC331" s="51"/>
    </row>
    <row r="332" spans="1:81" s="6" customFormat="1" ht="22.5" x14ac:dyDescent="0.25">
      <c r="A332" s="37" t="s">
        <v>679</v>
      </c>
      <c r="B332" s="38" t="s">
        <v>680</v>
      </c>
      <c r="C332" s="591" t="s">
        <v>681</v>
      </c>
      <c r="D332" s="592"/>
      <c r="E332" s="593"/>
      <c r="F332" s="37" t="s">
        <v>198</v>
      </c>
      <c r="G332" s="39"/>
      <c r="H332" s="46">
        <v>309</v>
      </c>
      <c r="I332" s="41">
        <v>707.63</v>
      </c>
      <c r="J332" s="41">
        <v>218657.67</v>
      </c>
      <c r="K332" s="42"/>
      <c r="L332" s="42"/>
      <c r="M332" s="42"/>
      <c r="N332" s="41">
        <v>218657.67</v>
      </c>
      <c r="O332" s="44">
        <v>0</v>
      </c>
      <c r="P332" s="44">
        <v>0</v>
      </c>
      <c r="BZ332" s="36"/>
      <c r="CA332" s="59"/>
      <c r="CB332" s="2" t="s">
        <v>681</v>
      </c>
      <c r="CC332" s="51"/>
    </row>
    <row r="333" spans="1:81" s="6" customFormat="1" ht="22.5" x14ac:dyDescent="0.25">
      <c r="A333" s="37" t="s">
        <v>682</v>
      </c>
      <c r="B333" s="38" t="s">
        <v>683</v>
      </c>
      <c r="C333" s="591" t="s">
        <v>684</v>
      </c>
      <c r="D333" s="592"/>
      <c r="E333" s="593"/>
      <c r="F333" s="37" t="s">
        <v>198</v>
      </c>
      <c r="G333" s="39"/>
      <c r="H333" s="46">
        <v>153</v>
      </c>
      <c r="I333" s="41">
        <v>623.39</v>
      </c>
      <c r="J333" s="41">
        <v>95378.67</v>
      </c>
      <c r="K333" s="42"/>
      <c r="L333" s="42"/>
      <c r="M333" s="42"/>
      <c r="N333" s="41">
        <v>95378.67</v>
      </c>
      <c r="O333" s="44">
        <v>0</v>
      </c>
      <c r="P333" s="44">
        <v>0</v>
      </c>
      <c r="BZ333" s="36"/>
      <c r="CA333" s="59"/>
      <c r="CB333" s="2" t="s">
        <v>684</v>
      </c>
      <c r="CC333" s="51"/>
    </row>
    <row r="334" spans="1:81" s="6" customFormat="1" ht="15" x14ac:dyDescent="0.25">
      <c r="A334" s="37" t="s">
        <v>685</v>
      </c>
      <c r="B334" s="38" t="s">
        <v>686</v>
      </c>
      <c r="C334" s="591" t="s">
        <v>687</v>
      </c>
      <c r="D334" s="592"/>
      <c r="E334" s="593"/>
      <c r="F334" s="37" t="s">
        <v>198</v>
      </c>
      <c r="G334" s="39"/>
      <c r="H334" s="46">
        <v>153</v>
      </c>
      <c r="I334" s="41">
        <v>185.79</v>
      </c>
      <c r="J334" s="41">
        <v>28425.87</v>
      </c>
      <c r="K334" s="42"/>
      <c r="L334" s="42"/>
      <c r="M334" s="42"/>
      <c r="N334" s="41">
        <v>28425.87</v>
      </c>
      <c r="O334" s="44">
        <v>0</v>
      </c>
      <c r="P334" s="44">
        <v>0</v>
      </c>
      <c r="BZ334" s="36"/>
      <c r="CA334" s="59"/>
      <c r="CB334" s="2" t="s">
        <v>687</v>
      </c>
      <c r="CC334" s="51"/>
    </row>
    <row r="335" spans="1:81" s="6" customFormat="1" ht="15" x14ac:dyDescent="0.25">
      <c r="A335" s="37" t="s">
        <v>688</v>
      </c>
      <c r="B335" s="38" t="s">
        <v>689</v>
      </c>
      <c r="C335" s="591" t="s">
        <v>690</v>
      </c>
      <c r="D335" s="592"/>
      <c r="E335" s="593"/>
      <c r="F335" s="37" t="s">
        <v>198</v>
      </c>
      <c r="G335" s="39"/>
      <c r="H335" s="46">
        <v>153</v>
      </c>
      <c r="I335" s="41">
        <v>162.6</v>
      </c>
      <c r="J335" s="41">
        <v>24877.8</v>
      </c>
      <c r="K335" s="42"/>
      <c r="L335" s="42"/>
      <c r="M335" s="42"/>
      <c r="N335" s="41">
        <v>24877.8</v>
      </c>
      <c r="O335" s="44">
        <v>0</v>
      </c>
      <c r="P335" s="44">
        <v>0</v>
      </c>
      <c r="BZ335" s="36"/>
      <c r="CA335" s="59"/>
      <c r="CB335" s="2" t="s">
        <v>690</v>
      </c>
      <c r="CC335" s="51"/>
    </row>
    <row r="336" spans="1:81" s="6" customFormat="1" ht="22.5" x14ac:dyDescent="0.25">
      <c r="A336" s="37" t="s">
        <v>691</v>
      </c>
      <c r="B336" s="38" t="s">
        <v>677</v>
      </c>
      <c r="C336" s="591" t="s">
        <v>678</v>
      </c>
      <c r="D336" s="592"/>
      <c r="E336" s="593"/>
      <c r="F336" s="37" t="s">
        <v>198</v>
      </c>
      <c r="G336" s="39"/>
      <c r="H336" s="46">
        <v>712</v>
      </c>
      <c r="I336" s="41">
        <v>701.25</v>
      </c>
      <c r="J336" s="41">
        <v>499290</v>
      </c>
      <c r="K336" s="42"/>
      <c r="L336" s="42"/>
      <c r="M336" s="42"/>
      <c r="N336" s="41">
        <v>499290</v>
      </c>
      <c r="O336" s="44">
        <v>0</v>
      </c>
      <c r="P336" s="44">
        <v>0</v>
      </c>
      <c r="BZ336" s="36"/>
      <c r="CA336" s="59"/>
      <c r="CB336" s="2" t="s">
        <v>678</v>
      </c>
      <c r="CC336" s="51"/>
    </row>
    <row r="337" spans="1:81" s="6" customFormat="1" ht="22.5" x14ac:dyDescent="0.25">
      <c r="A337" s="37" t="s">
        <v>692</v>
      </c>
      <c r="B337" s="38" t="s">
        <v>680</v>
      </c>
      <c r="C337" s="591" t="s">
        <v>681</v>
      </c>
      <c r="D337" s="592"/>
      <c r="E337" s="593"/>
      <c r="F337" s="37" t="s">
        <v>198</v>
      </c>
      <c r="G337" s="39"/>
      <c r="H337" s="46">
        <v>136</v>
      </c>
      <c r="I337" s="41">
        <v>707.63</v>
      </c>
      <c r="J337" s="41">
        <v>96237.68</v>
      </c>
      <c r="K337" s="42"/>
      <c r="L337" s="42"/>
      <c r="M337" s="42"/>
      <c r="N337" s="41">
        <v>96237.68</v>
      </c>
      <c r="O337" s="44">
        <v>0</v>
      </c>
      <c r="P337" s="44">
        <v>0</v>
      </c>
      <c r="BZ337" s="36"/>
      <c r="CA337" s="59"/>
      <c r="CB337" s="2" t="s">
        <v>681</v>
      </c>
      <c r="CC337" s="51"/>
    </row>
    <row r="338" spans="1:81" s="6" customFormat="1" ht="22.5" x14ac:dyDescent="0.25">
      <c r="A338" s="37" t="s">
        <v>693</v>
      </c>
      <c r="B338" s="38" t="s">
        <v>683</v>
      </c>
      <c r="C338" s="591" t="s">
        <v>684</v>
      </c>
      <c r="D338" s="592"/>
      <c r="E338" s="593"/>
      <c r="F338" s="37" t="s">
        <v>198</v>
      </c>
      <c r="G338" s="39"/>
      <c r="H338" s="46">
        <v>67</v>
      </c>
      <c r="I338" s="41">
        <v>623.39</v>
      </c>
      <c r="J338" s="41">
        <v>41767.129999999997</v>
      </c>
      <c r="K338" s="42"/>
      <c r="L338" s="42"/>
      <c r="M338" s="42"/>
      <c r="N338" s="41">
        <v>41767.129999999997</v>
      </c>
      <c r="O338" s="44">
        <v>0</v>
      </c>
      <c r="P338" s="44">
        <v>0</v>
      </c>
      <c r="BZ338" s="36"/>
      <c r="CA338" s="59"/>
      <c r="CB338" s="2" t="s">
        <v>684</v>
      </c>
      <c r="CC338" s="51"/>
    </row>
    <row r="339" spans="1:81" s="6" customFormat="1" ht="15" x14ac:dyDescent="0.25">
      <c r="A339" s="37" t="s">
        <v>694</v>
      </c>
      <c r="B339" s="38" t="s">
        <v>686</v>
      </c>
      <c r="C339" s="591" t="s">
        <v>687</v>
      </c>
      <c r="D339" s="592"/>
      <c r="E339" s="593"/>
      <c r="F339" s="37" t="s">
        <v>198</v>
      </c>
      <c r="G339" s="39"/>
      <c r="H339" s="46">
        <v>67</v>
      </c>
      <c r="I339" s="41">
        <v>185.79</v>
      </c>
      <c r="J339" s="41">
        <v>12447.93</v>
      </c>
      <c r="K339" s="42"/>
      <c r="L339" s="42"/>
      <c r="M339" s="42"/>
      <c r="N339" s="41">
        <v>12447.93</v>
      </c>
      <c r="O339" s="44">
        <v>0</v>
      </c>
      <c r="P339" s="44">
        <v>0</v>
      </c>
      <c r="BZ339" s="36"/>
      <c r="CA339" s="59"/>
      <c r="CB339" s="2" t="s">
        <v>687</v>
      </c>
      <c r="CC339" s="51"/>
    </row>
    <row r="340" spans="1:81" s="6" customFormat="1" ht="15" x14ac:dyDescent="0.25">
      <c r="A340" s="37" t="s">
        <v>695</v>
      </c>
      <c r="B340" s="38" t="s">
        <v>689</v>
      </c>
      <c r="C340" s="591" t="s">
        <v>690</v>
      </c>
      <c r="D340" s="592"/>
      <c r="E340" s="593"/>
      <c r="F340" s="37" t="s">
        <v>198</v>
      </c>
      <c r="G340" s="39"/>
      <c r="H340" s="46">
        <v>67</v>
      </c>
      <c r="I340" s="41">
        <v>162.6</v>
      </c>
      <c r="J340" s="41">
        <v>10894.2</v>
      </c>
      <c r="K340" s="42"/>
      <c r="L340" s="42"/>
      <c r="M340" s="42"/>
      <c r="N340" s="41">
        <v>10894.2</v>
      </c>
      <c r="O340" s="44">
        <v>0</v>
      </c>
      <c r="P340" s="44">
        <v>0</v>
      </c>
      <c r="BZ340" s="36"/>
      <c r="CA340" s="59"/>
      <c r="CB340" s="2" t="s">
        <v>690</v>
      </c>
      <c r="CC340" s="51"/>
    </row>
    <row r="341" spans="1:81" s="6" customFormat="1" ht="22.5" x14ac:dyDescent="0.25">
      <c r="A341" s="37" t="s">
        <v>696</v>
      </c>
      <c r="B341" s="38" t="s">
        <v>677</v>
      </c>
      <c r="C341" s="591" t="s">
        <v>678</v>
      </c>
      <c r="D341" s="592"/>
      <c r="E341" s="593"/>
      <c r="F341" s="37" t="s">
        <v>198</v>
      </c>
      <c r="G341" s="39"/>
      <c r="H341" s="46">
        <v>1472</v>
      </c>
      <c r="I341" s="41">
        <v>701.25</v>
      </c>
      <c r="J341" s="41">
        <v>1032240</v>
      </c>
      <c r="K341" s="42"/>
      <c r="L341" s="42"/>
      <c r="M341" s="42"/>
      <c r="N341" s="41">
        <v>1032240</v>
      </c>
      <c r="O341" s="44">
        <v>0</v>
      </c>
      <c r="P341" s="44">
        <v>0</v>
      </c>
      <c r="BZ341" s="36"/>
      <c r="CA341" s="59"/>
      <c r="CB341" s="2" t="s">
        <v>678</v>
      </c>
      <c r="CC341" s="51"/>
    </row>
    <row r="342" spans="1:81" s="6" customFormat="1" ht="22.5" x14ac:dyDescent="0.25">
      <c r="A342" s="37" t="s">
        <v>697</v>
      </c>
      <c r="B342" s="38" t="s">
        <v>680</v>
      </c>
      <c r="C342" s="591" t="s">
        <v>681</v>
      </c>
      <c r="D342" s="592"/>
      <c r="E342" s="593"/>
      <c r="F342" s="37" t="s">
        <v>198</v>
      </c>
      <c r="G342" s="39"/>
      <c r="H342" s="46">
        <v>661</v>
      </c>
      <c r="I342" s="41">
        <v>707.63</v>
      </c>
      <c r="J342" s="41">
        <v>467743.43</v>
      </c>
      <c r="K342" s="42"/>
      <c r="L342" s="42"/>
      <c r="M342" s="42"/>
      <c r="N342" s="41">
        <v>467743.43</v>
      </c>
      <c r="O342" s="44">
        <v>0</v>
      </c>
      <c r="P342" s="44">
        <v>0</v>
      </c>
      <c r="BZ342" s="36"/>
      <c r="CA342" s="59"/>
      <c r="CB342" s="2" t="s">
        <v>681</v>
      </c>
      <c r="CC342" s="51"/>
    </row>
    <row r="343" spans="1:81" s="6" customFormat="1" ht="22.5" x14ac:dyDescent="0.25">
      <c r="A343" s="37" t="s">
        <v>698</v>
      </c>
      <c r="B343" s="38" t="s">
        <v>680</v>
      </c>
      <c r="C343" s="591" t="s">
        <v>699</v>
      </c>
      <c r="D343" s="592"/>
      <c r="E343" s="593"/>
      <c r="F343" s="37" t="s">
        <v>198</v>
      </c>
      <c r="G343" s="39"/>
      <c r="H343" s="46">
        <v>37</v>
      </c>
      <c r="I343" s="41">
        <v>1211.25</v>
      </c>
      <c r="J343" s="41">
        <v>44816.25</v>
      </c>
      <c r="K343" s="42"/>
      <c r="L343" s="42"/>
      <c r="M343" s="42"/>
      <c r="N343" s="41">
        <v>44816.25</v>
      </c>
      <c r="O343" s="44">
        <v>0</v>
      </c>
      <c r="P343" s="44">
        <v>0</v>
      </c>
      <c r="BZ343" s="36"/>
      <c r="CA343" s="59"/>
      <c r="CB343" s="2" t="s">
        <v>699</v>
      </c>
      <c r="CC343" s="51"/>
    </row>
    <row r="344" spans="1:81" s="6" customFormat="1" ht="22.5" x14ac:dyDescent="0.25">
      <c r="A344" s="37" t="s">
        <v>700</v>
      </c>
      <c r="B344" s="38" t="s">
        <v>683</v>
      </c>
      <c r="C344" s="591" t="s">
        <v>684</v>
      </c>
      <c r="D344" s="592"/>
      <c r="E344" s="593"/>
      <c r="F344" s="37" t="s">
        <v>198</v>
      </c>
      <c r="G344" s="39"/>
      <c r="H344" s="46">
        <v>330</v>
      </c>
      <c r="I344" s="41">
        <v>623.39</v>
      </c>
      <c r="J344" s="41">
        <v>205718.7</v>
      </c>
      <c r="K344" s="42"/>
      <c r="L344" s="42"/>
      <c r="M344" s="42"/>
      <c r="N344" s="41">
        <v>205718.7</v>
      </c>
      <c r="O344" s="44">
        <v>0</v>
      </c>
      <c r="P344" s="44">
        <v>0</v>
      </c>
      <c r="BZ344" s="36"/>
      <c r="CA344" s="59"/>
      <c r="CB344" s="2" t="s">
        <v>684</v>
      </c>
      <c r="CC344" s="51"/>
    </row>
    <row r="345" spans="1:81" s="6" customFormat="1" ht="22.5" x14ac:dyDescent="0.25">
      <c r="A345" s="37" t="s">
        <v>701</v>
      </c>
      <c r="B345" s="38" t="s">
        <v>702</v>
      </c>
      <c r="C345" s="591" t="s">
        <v>703</v>
      </c>
      <c r="D345" s="592"/>
      <c r="E345" s="593"/>
      <c r="F345" s="37" t="s">
        <v>198</v>
      </c>
      <c r="G345" s="39"/>
      <c r="H345" s="46">
        <v>3</v>
      </c>
      <c r="I345" s="41">
        <v>5667.19</v>
      </c>
      <c r="J345" s="41">
        <v>17001.57</v>
      </c>
      <c r="K345" s="42"/>
      <c r="L345" s="42"/>
      <c r="M345" s="42"/>
      <c r="N345" s="41">
        <v>17001.57</v>
      </c>
      <c r="O345" s="44">
        <v>0</v>
      </c>
      <c r="P345" s="44">
        <v>0</v>
      </c>
      <c r="BZ345" s="36"/>
      <c r="CA345" s="59"/>
      <c r="CB345" s="2" t="s">
        <v>703</v>
      </c>
      <c r="CC345" s="51"/>
    </row>
    <row r="346" spans="1:81" s="6" customFormat="1" ht="33.75" x14ac:dyDescent="0.25">
      <c r="A346" s="37" t="s">
        <v>704</v>
      </c>
      <c r="B346" s="38" t="s">
        <v>705</v>
      </c>
      <c r="C346" s="591" t="s">
        <v>706</v>
      </c>
      <c r="D346" s="592"/>
      <c r="E346" s="593"/>
      <c r="F346" s="37" t="s">
        <v>41</v>
      </c>
      <c r="G346" s="39"/>
      <c r="H346" s="40">
        <v>0.18</v>
      </c>
      <c r="I346" s="41">
        <v>15612.77</v>
      </c>
      <c r="J346" s="41">
        <v>2810.3</v>
      </c>
      <c r="K346" s="42"/>
      <c r="L346" s="42"/>
      <c r="M346" s="42"/>
      <c r="N346" s="41">
        <v>2810.3</v>
      </c>
      <c r="O346" s="44">
        <v>0</v>
      </c>
      <c r="P346" s="44">
        <v>0</v>
      </c>
      <c r="BZ346" s="36"/>
      <c r="CA346" s="59"/>
      <c r="CB346" s="2" t="s">
        <v>706</v>
      </c>
      <c r="CC346" s="51"/>
    </row>
    <row r="347" spans="1:81" s="6" customFormat="1" ht="15" x14ac:dyDescent="0.25">
      <c r="A347" s="37" t="s">
        <v>707</v>
      </c>
      <c r="B347" s="38" t="s">
        <v>686</v>
      </c>
      <c r="C347" s="591" t="s">
        <v>687</v>
      </c>
      <c r="D347" s="592"/>
      <c r="E347" s="593"/>
      <c r="F347" s="37" t="s">
        <v>198</v>
      </c>
      <c r="G347" s="39"/>
      <c r="H347" s="46">
        <v>327</v>
      </c>
      <c r="I347" s="41">
        <v>185.79</v>
      </c>
      <c r="J347" s="41">
        <v>60753.33</v>
      </c>
      <c r="K347" s="42"/>
      <c r="L347" s="42"/>
      <c r="M347" s="42"/>
      <c r="N347" s="41">
        <v>60753.33</v>
      </c>
      <c r="O347" s="44">
        <v>0</v>
      </c>
      <c r="P347" s="44">
        <v>0</v>
      </c>
      <c r="BZ347" s="36"/>
      <c r="CA347" s="59"/>
      <c r="CB347" s="2" t="s">
        <v>687</v>
      </c>
      <c r="CC347" s="51"/>
    </row>
    <row r="348" spans="1:81" s="6" customFormat="1" ht="15" x14ac:dyDescent="0.25">
      <c r="A348" s="37" t="s">
        <v>708</v>
      </c>
      <c r="B348" s="38" t="s">
        <v>709</v>
      </c>
      <c r="C348" s="591" t="s">
        <v>710</v>
      </c>
      <c r="D348" s="592"/>
      <c r="E348" s="593"/>
      <c r="F348" s="37" t="s">
        <v>198</v>
      </c>
      <c r="G348" s="39"/>
      <c r="H348" s="46">
        <v>9</v>
      </c>
      <c r="I348" s="41">
        <v>290.01</v>
      </c>
      <c r="J348" s="41">
        <v>2610.09</v>
      </c>
      <c r="K348" s="42"/>
      <c r="L348" s="42"/>
      <c r="M348" s="42"/>
      <c r="N348" s="41">
        <v>2610.09</v>
      </c>
      <c r="O348" s="44">
        <v>0</v>
      </c>
      <c r="P348" s="44">
        <v>0</v>
      </c>
      <c r="BZ348" s="36"/>
      <c r="CA348" s="59"/>
      <c r="CB348" s="2" t="s">
        <v>710</v>
      </c>
      <c r="CC348" s="51"/>
    </row>
    <row r="349" spans="1:81" s="6" customFormat="1" ht="22.5" x14ac:dyDescent="0.25">
      <c r="A349" s="37" t="s">
        <v>711</v>
      </c>
      <c r="B349" s="38" t="s">
        <v>712</v>
      </c>
      <c r="C349" s="591" t="s">
        <v>713</v>
      </c>
      <c r="D349" s="592"/>
      <c r="E349" s="593"/>
      <c r="F349" s="37" t="s">
        <v>198</v>
      </c>
      <c r="G349" s="39"/>
      <c r="H349" s="46">
        <v>12</v>
      </c>
      <c r="I349" s="41">
        <v>583.96</v>
      </c>
      <c r="J349" s="41">
        <v>7007.52</v>
      </c>
      <c r="K349" s="42"/>
      <c r="L349" s="42"/>
      <c r="M349" s="42"/>
      <c r="N349" s="41">
        <v>7007.52</v>
      </c>
      <c r="O349" s="44">
        <v>0</v>
      </c>
      <c r="P349" s="44">
        <v>0</v>
      </c>
      <c r="BZ349" s="36"/>
      <c r="CA349" s="59"/>
      <c r="CB349" s="2" t="s">
        <v>713</v>
      </c>
      <c r="CC349" s="51"/>
    </row>
    <row r="350" spans="1:81" s="6" customFormat="1" ht="22.5" x14ac:dyDescent="0.25">
      <c r="A350" s="37" t="s">
        <v>714</v>
      </c>
      <c r="B350" s="38" t="s">
        <v>712</v>
      </c>
      <c r="C350" s="591" t="s">
        <v>715</v>
      </c>
      <c r="D350" s="592"/>
      <c r="E350" s="593"/>
      <c r="F350" s="37" t="s">
        <v>198</v>
      </c>
      <c r="G350" s="39"/>
      <c r="H350" s="46">
        <v>6</v>
      </c>
      <c r="I350" s="41">
        <v>915.44</v>
      </c>
      <c r="J350" s="41">
        <v>5492.64</v>
      </c>
      <c r="K350" s="42"/>
      <c r="L350" s="42"/>
      <c r="M350" s="42"/>
      <c r="N350" s="41">
        <v>5492.64</v>
      </c>
      <c r="O350" s="44">
        <v>0</v>
      </c>
      <c r="P350" s="44">
        <v>0</v>
      </c>
      <c r="BZ350" s="36"/>
      <c r="CA350" s="59"/>
      <c r="CB350" s="2" t="s">
        <v>715</v>
      </c>
      <c r="CC350" s="51"/>
    </row>
    <row r="351" spans="1:81" s="6" customFormat="1" ht="22.5" x14ac:dyDescent="0.25">
      <c r="A351" s="37" t="s">
        <v>716</v>
      </c>
      <c r="B351" s="38" t="s">
        <v>717</v>
      </c>
      <c r="C351" s="591" t="s">
        <v>718</v>
      </c>
      <c r="D351" s="592"/>
      <c r="E351" s="593"/>
      <c r="F351" s="37" t="s">
        <v>198</v>
      </c>
      <c r="G351" s="39"/>
      <c r="H351" s="46">
        <v>3</v>
      </c>
      <c r="I351" s="41">
        <v>667.47</v>
      </c>
      <c r="J351" s="41">
        <v>2002.41</v>
      </c>
      <c r="K351" s="42"/>
      <c r="L351" s="42"/>
      <c r="M351" s="42"/>
      <c r="N351" s="41">
        <v>2002.41</v>
      </c>
      <c r="O351" s="44">
        <v>0</v>
      </c>
      <c r="P351" s="44">
        <v>0</v>
      </c>
      <c r="BZ351" s="36"/>
      <c r="CA351" s="59"/>
      <c r="CB351" s="2" t="s">
        <v>718</v>
      </c>
      <c r="CC351" s="51"/>
    </row>
    <row r="352" spans="1:81" s="6" customFormat="1" ht="15" x14ac:dyDescent="0.25">
      <c r="A352" s="37" t="s">
        <v>719</v>
      </c>
      <c r="B352" s="38" t="s">
        <v>689</v>
      </c>
      <c r="C352" s="591" t="s">
        <v>690</v>
      </c>
      <c r="D352" s="592"/>
      <c r="E352" s="593"/>
      <c r="F352" s="37" t="s">
        <v>198</v>
      </c>
      <c r="G352" s="39"/>
      <c r="H352" s="46">
        <v>327</v>
      </c>
      <c r="I352" s="41">
        <v>162.6</v>
      </c>
      <c r="J352" s="41">
        <v>53170.2</v>
      </c>
      <c r="K352" s="42"/>
      <c r="L352" s="42"/>
      <c r="M352" s="42"/>
      <c r="N352" s="41">
        <v>53170.2</v>
      </c>
      <c r="O352" s="44">
        <v>0</v>
      </c>
      <c r="P352" s="44">
        <v>0</v>
      </c>
      <c r="BZ352" s="36"/>
      <c r="CA352" s="59"/>
      <c r="CB352" s="2" t="s">
        <v>690</v>
      </c>
      <c r="CC352" s="51"/>
    </row>
    <row r="353" spans="1:81" s="6" customFormat="1" ht="15" x14ac:dyDescent="0.25">
      <c r="A353" s="37" t="s">
        <v>720</v>
      </c>
      <c r="B353" s="38" t="s">
        <v>721</v>
      </c>
      <c r="C353" s="591" t="s">
        <v>722</v>
      </c>
      <c r="D353" s="592"/>
      <c r="E353" s="593"/>
      <c r="F353" s="37" t="s">
        <v>198</v>
      </c>
      <c r="G353" s="39"/>
      <c r="H353" s="46">
        <v>9</v>
      </c>
      <c r="I353" s="41">
        <v>130.11000000000001</v>
      </c>
      <c r="J353" s="41">
        <v>1170.99</v>
      </c>
      <c r="K353" s="42"/>
      <c r="L353" s="42"/>
      <c r="M353" s="42"/>
      <c r="N353" s="41">
        <v>1170.99</v>
      </c>
      <c r="O353" s="44">
        <v>0</v>
      </c>
      <c r="P353" s="44">
        <v>0</v>
      </c>
      <c r="BZ353" s="36"/>
      <c r="CA353" s="59"/>
      <c r="CB353" s="2" t="s">
        <v>722</v>
      </c>
      <c r="CC353" s="51"/>
    </row>
    <row r="354" spans="1:81" s="6" customFormat="1" ht="15" x14ac:dyDescent="0.25">
      <c r="A354" s="37" t="s">
        <v>723</v>
      </c>
      <c r="B354" s="38" t="s">
        <v>724</v>
      </c>
      <c r="C354" s="591" t="s">
        <v>725</v>
      </c>
      <c r="D354" s="592"/>
      <c r="E354" s="593"/>
      <c r="F354" s="37" t="s">
        <v>139</v>
      </c>
      <c r="G354" s="39"/>
      <c r="H354" s="47">
        <v>22.521599999999999</v>
      </c>
      <c r="I354" s="41">
        <v>165.59</v>
      </c>
      <c r="J354" s="41">
        <v>3729.35</v>
      </c>
      <c r="K354" s="42"/>
      <c r="L354" s="42"/>
      <c r="M354" s="42"/>
      <c r="N354" s="41">
        <v>3729.35</v>
      </c>
      <c r="O354" s="44">
        <v>0</v>
      </c>
      <c r="P354" s="44">
        <v>0</v>
      </c>
      <c r="BZ354" s="36"/>
      <c r="CA354" s="59"/>
      <c r="CB354" s="2" t="s">
        <v>725</v>
      </c>
      <c r="CC354" s="51"/>
    </row>
    <row r="355" spans="1:81" s="6" customFormat="1" ht="22.5" x14ac:dyDescent="0.25">
      <c r="A355" s="37" t="s">
        <v>726</v>
      </c>
      <c r="B355" s="38" t="s">
        <v>727</v>
      </c>
      <c r="C355" s="591" t="s">
        <v>728</v>
      </c>
      <c r="D355" s="592"/>
      <c r="E355" s="593"/>
      <c r="F355" s="37" t="s">
        <v>198</v>
      </c>
      <c r="G355" s="39"/>
      <c r="H355" s="46">
        <v>3</v>
      </c>
      <c r="I355" s="41">
        <v>722.69</v>
      </c>
      <c r="J355" s="41">
        <v>2168.0700000000002</v>
      </c>
      <c r="K355" s="42"/>
      <c r="L355" s="42"/>
      <c r="M355" s="42"/>
      <c r="N355" s="41">
        <v>2168.0700000000002</v>
      </c>
      <c r="O355" s="44">
        <v>0</v>
      </c>
      <c r="P355" s="44">
        <v>0</v>
      </c>
      <c r="BZ355" s="36"/>
      <c r="CA355" s="59"/>
      <c r="CB355" s="2" t="s">
        <v>728</v>
      </c>
      <c r="CC355" s="51"/>
    </row>
    <row r="356" spans="1:81" s="6" customFormat="1" ht="22.5" x14ac:dyDescent="0.25">
      <c r="A356" s="37" t="s">
        <v>729</v>
      </c>
      <c r="B356" s="38" t="s">
        <v>712</v>
      </c>
      <c r="C356" s="591" t="s">
        <v>730</v>
      </c>
      <c r="D356" s="592"/>
      <c r="E356" s="593"/>
      <c r="F356" s="37" t="s">
        <v>198</v>
      </c>
      <c r="G356" s="39"/>
      <c r="H356" s="46">
        <v>3</v>
      </c>
      <c r="I356" s="41">
        <v>7390.88</v>
      </c>
      <c r="J356" s="41">
        <v>22172.639999999999</v>
      </c>
      <c r="K356" s="42"/>
      <c r="L356" s="42"/>
      <c r="M356" s="42"/>
      <c r="N356" s="41">
        <v>22172.639999999999</v>
      </c>
      <c r="O356" s="44">
        <v>0</v>
      </c>
      <c r="P356" s="44">
        <v>0</v>
      </c>
      <c r="BZ356" s="36"/>
      <c r="CA356" s="59"/>
      <c r="CB356" s="2" t="s">
        <v>730</v>
      </c>
      <c r="CC356" s="51"/>
    </row>
    <row r="357" spans="1:81" s="6" customFormat="1" ht="22.5" x14ac:dyDescent="0.25">
      <c r="A357" s="37" t="s">
        <v>731</v>
      </c>
      <c r="B357" s="38" t="s">
        <v>732</v>
      </c>
      <c r="C357" s="591" t="s">
        <v>733</v>
      </c>
      <c r="D357" s="592"/>
      <c r="E357" s="593"/>
      <c r="F357" s="37" t="s">
        <v>139</v>
      </c>
      <c r="G357" s="39"/>
      <c r="H357" s="55">
        <v>2.1480000000000001</v>
      </c>
      <c r="I357" s="41">
        <v>178.43</v>
      </c>
      <c r="J357" s="43">
        <v>383.27</v>
      </c>
      <c r="K357" s="42"/>
      <c r="L357" s="42"/>
      <c r="M357" s="42"/>
      <c r="N357" s="43">
        <v>383.27</v>
      </c>
      <c r="O357" s="44">
        <v>0</v>
      </c>
      <c r="P357" s="44">
        <v>0</v>
      </c>
      <c r="BZ357" s="36"/>
      <c r="CA357" s="59"/>
      <c r="CB357" s="2" t="s">
        <v>733</v>
      </c>
      <c r="CC357" s="51"/>
    </row>
    <row r="358" spans="1:81" s="6" customFormat="1" ht="15" x14ac:dyDescent="0.25">
      <c r="A358" s="37" t="s">
        <v>734</v>
      </c>
      <c r="B358" s="38" t="s">
        <v>735</v>
      </c>
      <c r="C358" s="591" t="s">
        <v>736</v>
      </c>
      <c r="D358" s="592"/>
      <c r="E358" s="593"/>
      <c r="F358" s="37" t="s">
        <v>139</v>
      </c>
      <c r="G358" s="39"/>
      <c r="H358" s="55">
        <v>1.7999999999999999E-2</v>
      </c>
      <c r="I358" s="41">
        <v>111.6</v>
      </c>
      <c r="J358" s="43">
        <v>2.0099999999999998</v>
      </c>
      <c r="K358" s="42"/>
      <c r="L358" s="42"/>
      <c r="M358" s="42"/>
      <c r="N358" s="43">
        <v>2.0099999999999998</v>
      </c>
      <c r="O358" s="44">
        <v>0</v>
      </c>
      <c r="P358" s="44">
        <v>0</v>
      </c>
      <c r="BZ358" s="36"/>
      <c r="CA358" s="59"/>
      <c r="CB358" s="2" t="s">
        <v>736</v>
      </c>
      <c r="CC358" s="51"/>
    </row>
    <row r="359" spans="1:81" s="6" customFormat="1" ht="22.5" x14ac:dyDescent="0.25">
      <c r="A359" s="37" t="s">
        <v>737</v>
      </c>
      <c r="B359" s="38" t="s">
        <v>738</v>
      </c>
      <c r="C359" s="591" t="s">
        <v>739</v>
      </c>
      <c r="D359" s="592"/>
      <c r="E359" s="593"/>
      <c r="F359" s="37" t="s">
        <v>198</v>
      </c>
      <c r="G359" s="39"/>
      <c r="H359" s="46">
        <v>6</v>
      </c>
      <c r="I359" s="41">
        <v>2656.5</v>
      </c>
      <c r="J359" s="41">
        <v>15939</v>
      </c>
      <c r="K359" s="42"/>
      <c r="L359" s="42"/>
      <c r="M359" s="42"/>
      <c r="N359" s="41">
        <v>15939</v>
      </c>
      <c r="O359" s="44">
        <v>0</v>
      </c>
      <c r="P359" s="44">
        <v>0</v>
      </c>
      <c r="BZ359" s="36"/>
      <c r="CA359" s="59"/>
      <c r="CB359" s="2" t="s">
        <v>739</v>
      </c>
      <c r="CC359" s="51"/>
    </row>
    <row r="360" spans="1:81" s="6" customFormat="1" ht="22.5" x14ac:dyDescent="0.25">
      <c r="A360" s="37" t="s">
        <v>740</v>
      </c>
      <c r="B360" s="38" t="s">
        <v>741</v>
      </c>
      <c r="C360" s="591" t="s">
        <v>742</v>
      </c>
      <c r="D360" s="592"/>
      <c r="E360" s="593"/>
      <c r="F360" s="37" t="s">
        <v>198</v>
      </c>
      <c r="G360" s="39"/>
      <c r="H360" s="46">
        <v>12</v>
      </c>
      <c r="I360" s="41">
        <v>166.24</v>
      </c>
      <c r="J360" s="41">
        <v>1994.88</v>
      </c>
      <c r="K360" s="42"/>
      <c r="L360" s="42"/>
      <c r="M360" s="42"/>
      <c r="N360" s="41">
        <v>1994.88</v>
      </c>
      <c r="O360" s="44">
        <v>0</v>
      </c>
      <c r="P360" s="44">
        <v>0</v>
      </c>
      <c r="BZ360" s="36"/>
      <c r="CA360" s="59"/>
      <c r="CB360" s="2" t="s">
        <v>742</v>
      </c>
      <c r="CC360" s="51"/>
    </row>
    <row r="361" spans="1:81" s="6" customFormat="1" ht="22.5" x14ac:dyDescent="0.25">
      <c r="A361" s="37" t="s">
        <v>743</v>
      </c>
      <c r="B361" s="38" t="s">
        <v>744</v>
      </c>
      <c r="C361" s="591" t="s">
        <v>745</v>
      </c>
      <c r="D361" s="592"/>
      <c r="E361" s="593"/>
      <c r="F361" s="37" t="s">
        <v>198</v>
      </c>
      <c r="G361" s="39"/>
      <c r="H361" s="46">
        <v>64</v>
      </c>
      <c r="I361" s="41">
        <v>812.66</v>
      </c>
      <c r="J361" s="41">
        <v>52010.239999999998</v>
      </c>
      <c r="K361" s="42"/>
      <c r="L361" s="42"/>
      <c r="M361" s="42"/>
      <c r="N361" s="41">
        <v>52010.239999999998</v>
      </c>
      <c r="O361" s="44">
        <v>0</v>
      </c>
      <c r="P361" s="44">
        <v>0</v>
      </c>
      <c r="BZ361" s="36"/>
      <c r="CA361" s="59"/>
      <c r="CB361" s="2" t="s">
        <v>745</v>
      </c>
      <c r="CC361" s="51"/>
    </row>
    <row r="362" spans="1:81" s="6" customFormat="1" ht="22.5" x14ac:dyDescent="0.25">
      <c r="A362" s="37" t="s">
        <v>746</v>
      </c>
      <c r="B362" s="38" t="s">
        <v>680</v>
      </c>
      <c r="C362" s="591" t="s">
        <v>681</v>
      </c>
      <c r="D362" s="592"/>
      <c r="E362" s="593"/>
      <c r="F362" s="37" t="s">
        <v>198</v>
      </c>
      <c r="G362" s="39"/>
      <c r="H362" s="46">
        <v>49</v>
      </c>
      <c r="I362" s="41">
        <v>707.63</v>
      </c>
      <c r="J362" s="41">
        <v>34673.870000000003</v>
      </c>
      <c r="K362" s="42"/>
      <c r="L362" s="42"/>
      <c r="M362" s="42"/>
      <c r="N362" s="41">
        <v>34673.870000000003</v>
      </c>
      <c r="O362" s="44">
        <v>0</v>
      </c>
      <c r="P362" s="44">
        <v>0</v>
      </c>
      <c r="BZ362" s="36"/>
      <c r="CA362" s="59"/>
      <c r="CB362" s="2" t="s">
        <v>681</v>
      </c>
      <c r="CC362" s="51"/>
    </row>
    <row r="363" spans="1:81" s="6" customFormat="1" ht="22.5" x14ac:dyDescent="0.25">
      <c r="A363" s="37" t="s">
        <v>747</v>
      </c>
      <c r="B363" s="38" t="s">
        <v>680</v>
      </c>
      <c r="C363" s="591" t="s">
        <v>699</v>
      </c>
      <c r="D363" s="592"/>
      <c r="E363" s="593"/>
      <c r="F363" s="37" t="s">
        <v>198</v>
      </c>
      <c r="G363" s="39"/>
      <c r="H363" s="46">
        <v>74</v>
      </c>
      <c r="I363" s="41">
        <v>1211.25</v>
      </c>
      <c r="J363" s="41">
        <v>89632.5</v>
      </c>
      <c r="K363" s="42"/>
      <c r="L363" s="42"/>
      <c r="M363" s="42"/>
      <c r="N363" s="41">
        <v>89632.5</v>
      </c>
      <c r="O363" s="44">
        <v>0</v>
      </c>
      <c r="P363" s="44">
        <v>0</v>
      </c>
      <c r="BZ363" s="36"/>
      <c r="CA363" s="59"/>
      <c r="CB363" s="2" t="s">
        <v>699</v>
      </c>
      <c r="CC363" s="51"/>
    </row>
    <row r="364" spans="1:81" s="6" customFormat="1" ht="22.5" x14ac:dyDescent="0.25">
      <c r="A364" s="37" t="s">
        <v>748</v>
      </c>
      <c r="B364" s="38" t="s">
        <v>683</v>
      </c>
      <c r="C364" s="591" t="s">
        <v>684</v>
      </c>
      <c r="D364" s="592"/>
      <c r="E364" s="593"/>
      <c r="F364" s="37" t="s">
        <v>198</v>
      </c>
      <c r="G364" s="39"/>
      <c r="H364" s="46">
        <v>6</v>
      </c>
      <c r="I364" s="41">
        <v>623.39</v>
      </c>
      <c r="J364" s="41">
        <v>3740.34</v>
      </c>
      <c r="K364" s="42"/>
      <c r="L364" s="42"/>
      <c r="M364" s="42"/>
      <c r="N364" s="41">
        <v>3740.34</v>
      </c>
      <c r="O364" s="44">
        <v>0</v>
      </c>
      <c r="P364" s="44">
        <v>0</v>
      </c>
      <c r="BZ364" s="36"/>
      <c r="CA364" s="59"/>
      <c r="CB364" s="2" t="s">
        <v>684</v>
      </c>
      <c r="CC364" s="51"/>
    </row>
    <row r="365" spans="1:81" s="6" customFormat="1" ht="22.5" x14ac:dyDescent="0.25">
      <c r="A365" s="37" t="s">
        <v>749</v>
      </c>
      <c r="B365" s="38" t="s">
        <v>702</v>
      </c>
      <c r="C365" s="591" t="s">
        <v>703</v>
      </c>
      <c r="D365" s="592"/>
      <c r="E365" s="593"/>
      <c r="F365" s="37" t="s">
        <v>198</v>
      </c>
      <c r="G365" s="39"/>
      <c r="H365" s="46">
        <v>6</v>
      </c>
      <c r="I365" s="41">
        <v>5667.19</v>
      </c>
      <c r="J365" s="41">
        <v>34003.14</v>
      </c>
      <c r="K365" s="42"/>
      <c r="L365" s="42"/>
      <c r="M365" s="42"/>
      <c r="N365" s="41">
        <v>34003.14</v>
      </c>
      <c r="O365" s="44">
        <v>0</v>
      </c>
      <c r="P365" s="44">
        <v>0</v>
      </c>
      <c r="BZ365" s="36"/>
      <c r="CA365" s="59"/>
      <c r="CB365" s="2" t="s">
        <v>703</v>
      </c>
      <c r="CC365" s="51"/>
    </row>
    <row r="366" spans="1:81" s="6" customFormat="1" ht="22.5" x14ac:dyDescent="0.25">
      <c r="A366" s="37" t="s">
        <v>750</v>
      </c>
      <c r="B366" s="38" t="s">
        <v>751</v>
      </c>
      <c r="C366" s="591" t="s">
        <v>752</v>
      </c>
      <c r="D366" s="592"/>
      <c r="E366" s="593"/>
      <c r="F366" s="37" t="s">
        <v>198</v>
      </c>
      <c r="G366" s="39"/>
      <c r="H366" s="46">
        <v>12</v>
      </c>
      <c r="I366" s="41">
        <v>5597.67</v>
      </c>
      <c r="J366" s="41">
        <v>67172.039999999994</v>
      </c>
      <c r="K366" s="42"/>
      <c r="L366" s="42"/>
      <c r="M366" s="42"/>
      <c r="N366" s="41">
        <v>67172.039999999994</v>
      </c>
      <c r="O366" s="44">
        <v>0</v>
      </c>
      <c r="P366" s="44">
        <v>0</v>
      </c>
      <c r="BZ366" s="36"/>
      <c r="CA366" s="59"/>
      <c r="CB366" s="2" t="s">
        <v>752</v>
      </c>
      <c r="CC366" s="51"/>
    </row>
    <row r="367" spans="1:81" s="6" customFormat="1" ht="22.5" x14ac:dyDescent="0.25">
      <c r="A367" s="37" t="s">
        <v>753</v>
      </c>
      <c r="B367" s="38" t="s">
        <v>754</v>
      </c>
      <c r="C367" s="591" t="s">
        <v>755</v>
      </c>
      <c r="D367" s="592"/>
      <c r="E367" s="593"/>
      <c r="F367" s="37" t="s">
        <v>198</v>
      </c>
      <c r="G367" s="39"/>
      <c r="H367" s="46">
        <v>12</v>
      </c>
      <c r="I367" s="41">
        <v>379.83</v>
      </c>
      <c r="J367" s="41">
        <v>4557.96</v>
      </c>
      <c r="K367" s="42"/>
      <c r="L367" s="42"/>
      <c r="M367" s="42"/>
      <c r="N367" s="41">
        <v>4557.96</v>
      </c>
      <c r="O367" s="44">
        <v>0</v>
      </c>
      <c r="P367" s="44">
        <v>0</v>
      </c>
      <c r="BZ367" s="36"/>
      <c r="CA367" s="59"/>
      <c r="CB367" s="2" t="s">
        <v>755</v>
      </c>
      <c r="CC367" s="51"/>
    </row>
    <row r="368" spans="1:81" s="6" customFormat="1" ht="15" x14ac:dyDescent="0.25">
      <c r="A368" s="37" t="s">
        <v>756</v>
      </c>
      <c r="B368" s="38" t="s">
        <v>686</v>
      </c>
      <c r="C368" s="591" t="s">
        <v>687</v>
      </c>
      <c r="D368" s="592"/>
      <c r="E368" s="593"/>
      <c r="F368" s="37" t="s">
        <v>198</v>
      </c>
      <c r="G368" s="39"/>
      <c r="H368" s="46">
        <v>12</v>
      </c>
      <c r="I368" s="41">
        <v>185.79</v>
      </c>
      <c r="J368" s="41">
        <v>2229.48</v>
      </c>
      <c r="K368" s="42"/>
      <c r="L368" s="42"/>
      <c r="M368" s="42"/>
      <c r="N368" s="41">
        <v>2229.48</v>
      </c>
      <c r="O368" s="44">
        <v>0</v>
      </c>
      <c r="P368" s="44">
        <v>0</v>
      </c>
      <c r="BZ368" s="36"/>
      <c r="CA368" s="59"/>
      <c r="CB368" s="2" t="s">
        <v>687</v>
      </c>
      <c r="CC368" s="51"/>
    </row>
    <row r="369" spans="1:81" s="6" customFormat="1" ht="15" x14ac:dyDescent="0.25">
      <c r="A369" s="37" t="s">
        <v>757</v>
      </c>
      <c r="B369" s="38" t="s">
        <v>709</v>
      </c>
      <c r="C369" s="591" t="s">
        <v>710</v>
      </c>
      <c r="D369" s="592"/>
      <c r="E369" s="593"/>
      <c r="F369" s="37" t="s">
        <v>198</v>
      </c>
      <c r="G369" s="39"/>
      <c r="H369" s="46">
        <v>18</v>
      </c>
      <c r="I369" s="41">
        <v>290.01</v>
      </c>
      <c r="J369" s="41">
        <v>5220.18</v>
      </c>
      <c r="K369" s="42"/>
      <c r="L369" s="42"/>
      <c r="M369" s="42"/>
      <c r="N369" s="41">
        <v>5220.18</v>
      </c>
      <c r="O369" s="44">
        <v>0</v>
      </c>
      <c r="P369" s="44">
        <v>0</v>
      </c>
      <c r="BZ369" s="36"/>
      <c r="CA369" s="59"/>
      <c r="CB369" s="2" t="s">
        <v>710</v>
      </c>
      <c r="CC369" s="51"/>
    </row>
    <row r="370" spans="1:81" s="6" customFormat="1" ht="22.5" x14ac:dyDescent="0.25">
      <c r="A370" s="37" t="s">
        <v>758</v>
      </c>
      <c r="B370" s="38" t="s">
        <v>712</v>
      </c>
      <c r="C370" s="591" t="s">
        <v>713</v>
      </c>
      <c r="D370" s="592"/>
      <c r="E370" s="593"/>
      <c r="F370" s="37" t="s">
        <v>198</v>
      </c>
      <c r="G370" s="39"/>
      <c r="H370" s="46">
        <v>24</v>
      </c>
      <c r="I370" s="41">
        <v>583.96</v>
      </c>
      <c r="J370" s="41">
        <v>14015.04</v>
      </c>
      <c r="K370" s="42"/>
      <c r="L370" s="42"/>
      <c r="M370" s="42"/>
      <c r="N370" s="41">
        <v>14015.04</v>
      </c>
      <c r="O370" s="44">
        <v>0</v>
      </c>
      <c r="P370" s="44">
        <v>0</v>
      </c>
      <c r="BZ370" s="36"/>
      <c r="CA370" s="59"/>
      <c r="CB370" s="2" t="s">
        <v>713</v>
      </c>
      <c r="CC370" s="51"/>
    </row>
    <row r="371" spans="1:81" s="6" customFormat="1" ht="22.5" x14ac:dyDescent="0.25">
      <c r="A371" s="37" t="s">
        <v>759</v>
      </c>
      <c r="B371" s="38" t="s">
        <v>712</v>
      </c>
      <c r="C371" s="591" t="s">
        <v>715</v>
      </c>
      <c r="D371" s="592"/>
      <c r="E371" s="593"/>
      <c r="F371" s="37" t="s">
        <v>198</v>
      </c>
      <c r="G371" s="39"/>
      <c r="H371" s="46">
        <v>12</v>
      </c>
      <c r="I371" s="41">
        <v>915.44</v>
      </c>
      <c r="J371" s="41">
        <v>10985.28</v>
      </c>
      <c r="K371" s="42"/>
      <c r="L371" s="42"/>
      <c r="M371" s="42"/>
      <c r="N371" s="41">
        <v>10985.28</v>
      </c>
      <c r="O371" s="44">
        <v>0</v>
      </c>
      <c r="P371" s="44">
        <v>0</v>
      </c>
      <c r="BZ371" s="36"/>
      <c r="CA371" s="59"/>
      <c r="CB371" s="2" t="s">
        <v>715</v>
      </c>
      <c r="CC371" s="51"/>
    </row>
    <row r="372" spans="1:81" s="6" customFormat="1" ht="22.5" x14ac:dyDescent="0.25">
      <c r="A372" s="37" t="s">
        <v>760</v>
      </c>
      <c r="B372" s="38" t="s">
        <v>717</v>
      </c>
      <c r="C372" s="591" t="s">
        <v>718</v>
      </c>
      <c r="D372" s="592"/>
      <c r="E372" s="593"/>
      <c r="F372" s="37" t="s">
        <v>198</v>
      </c>
      <c r="G372" s="39"/>
      <c r="H372" s="46">
        <v>6</v>
      </c>
      <c r="I372" s="41">
        <v>667.47</v>
      </c>
      <c r="J372" s="41">
        <v>4004.82</v>
      </c>
      <c r="K372" s="42"/>
      <c r="L372" s="42"/>
      <c r="M372" s="42"/>
      <c r="N372" s="41">
        <v>4004.82</v>
      </c>
      <c r="O372" s="44">
        <v>0</v>
      </c>
      <c r="P372" s="44">
        <v>0</v>
      </c>
      <c r="BZ372" s="36"/>
      <c r="CA372" s="59"/>
      <c r="CB372" s="2" t="s">
        <v>718</v>
      </c>
      <c r="CC372" s="51"/>
    </row>
    <row r="373" spans="1:81" s="6" customFormat="1" ht="15" x14ac:dyDescent="0.25">
      <c r="A373" s="37" t="s">
        <v>761</v>
      </c>
      <c r="B373" s="38" t="s">
        <v>689</v>
      </c>
      <c r="C373" s="591" t="s">
        <v>690</v>
      </c>
      <c r="D373" s="592"/>
      <c r="E373" s="593"/>
      <c r="F373" s="37" t="s">
        <v>198</v>
      </c>
      <c r="G373" s="39"/>
      <c r="H373" s="46">
        <v>12</v>
      </c>
      <c r="I373" s="41">
        <v>162.6</v>
      </c>
      <c r="J373" s="41">
        <v>1951.2</v>
      </c>
      <c r="K373" s="42"/>
      <c r="L373" s="42"/>
      <c r="M373" s="42"/>
      <c r="N373" s="41">
        <v>1951.2</v>
      </c>
      <c r="O373" s="44">
        <v>0</v>
      </c>
      <c r="P373" s="44">
        <v>0</v>
      </c>
      <c r="BZ373" s="36"/>
      <c r="CA373" s="59"/>
      <c r="CB373" s="2" t="s">
        <v>690</v>
      </c>
      <c r="CC373" s="51"/>
    </row>
    <row r="374" spans="1:81" s="6" customFormat="1" ht="15" x14ac:dyDescent="0.25">
      <c r="A374" s="37" t="s">
        <v>762</v>
      </c>
      <c r="B374" s="38" t="s">
        <v>721</v>
      </c>
      <c r="C374" s="591" t="s">
        <v>722</v>
      </c>
      <c r="D374" s="592"/>
      <c r="E374" s="593"/>
      <c r="F374" s="37" t="s">
        <v>198</v>
      </c>
      <c r="G374" s="39"/>
      <c r="H374" s="46">
        <v>18</v>
      </c>
      <c r="I374" s="41">
        <v>130.11000000000001</v>
      </c>
      <c r="J374" s="41">
        <v>2341.98</v>
      </c>
      <c r="K374" s="42"/>
      <c r="L374" s="42"/>
      <c r="M374" s="42"/>
      <c r="N374" s="41">
        <v>2341.98</v>
      </c>
      <c r="O374" s="44">
        <v>0</v>
      </c>
      <c r="P374" s="44">
        <v>0</v>
      </c>
      <c r="BZ374" s="36"/>
      <c r="CA374" s="59"/>
      <c r="CB374" s="2" t="s">
        <v>722</v>
      </c>
      <c r="CC374" s="51"/>
    </row>
    <row r="375" spans="1:81" s="6" customFormat="1" ht="15" x14ac:dyDescent="0.25">
      <c r="A375" s="37" t="s">
        <v>763</v>
      </c>
      <c r="B375" s="38" t="s">
        <v>724</v>
      </c>
      <c r="C375" s="591" t="s">
        <v>725</v>
      </c>
      <c r="D375" s="592"/>
      <c r="E375" s="593"/>
      <c r="F375" s="37" t="s">
        <v>139</v>
      </c>
      <c r="G375" s="39"/>
      <c r="H375" s="47">
        <v>45.043199999999999</v>
      </c>
      <c r="I375" s="41">
        <v>165.59</v>
      </c>
      <c r="J375" s="41">
        <v>7458.7</v>
      </c>
      <c r="K375" s="42"/>
      <c r="L375" s="42"/>
      <c r="M375" s="42"/>
      <c r="N375" s="41">
        <v>7458.7</v>
      </c>
      <c r="O375" s="44">
        <v>0</v>
      </c>
      <c r="P375" s="44">
        <v>0</v>
      </c>
      <c r="BZ375" s="36"/>
      <c r="CA375" s="59"/>
      <c r="CB375" s="2" t="s">
        <v>725</v>
      </c>
      <c r="CC375" s="51"/>
    </row>
    <row r="376" spans="1:81" s="6" customFormat="1" ht="22.5" x14ac:dyDescent="0.25">
      <c r="A376" s="37" t="s">
        <v>764</v>
      </c>
      <c r="B376" s="38" t="s">
        <v>727</v>
      </c>
      <c r="C376" s="591" t="s">
        <v>728</v>
      </c>
      <c r="D376" s="592"/>
      <c r="E376" s="593"/>
      <c r="F376" s="37" t="s">
        <v>198</v>
      </c>
      <c r="G376" s="39"/>
      <c r="H376" s="46">
        <v>6</v>
      </c>
      <c r="I376" s="41">
        <v>722.69</v>
      </c>
      <c r="J376" s="41">
        <v>4336.1400000000003</v>
      </c>
      <c r="K376" s="42"/>
      <c r="L376" s="42"/>
      <c r="M376" s="42"/>
      <c r="N376" s="41">
        <v>4336.1400000000003</v>
      </c>
      <c r="O376" s="44">
        <v>0</v>
      </c>
      <c r="P376" s="44">
        <v>0</v>
      </c>
      <c r="BZ376" s="36"/>
      <c r="CA376" s="59"/>
      <c r="CB376" s="2" t="s">
        <v>728</v>
      </c>
      <c r="CC376" s="51"/>
    </row>
    <row r="377" spans="1:81" s="6" customFormat="1" ht="22.5" x14ac:dyDescent="0.25">
      <c r="A377" s="37" t="s">
        <v>765</v>
      </c>
      <c r="B377" s="38" t="s">
        <v>712</v>
      </c>
      <c r="C377" s="591" t="s">
        <v>730</v>
      </c>
      <c r="D377" s="592"/>
      <c r="E377" s="593"/>
      <c r="F377" s="37" t="s">
        <v>198</v>
      </c>
      <c r="G377" s="39"/>
      <c r="H377" s="46">
        <v>6</v>
      </c>
      <c r="I377" s="41">
        <v>7390.88</v>
      </c>
      <c r="J377" s="41">
        <v>44345.279999999999</v>
      </c>
      <c r="K377" s="42"/>
      <c r="L377" s="42"/>
      <c r="M377" s="42"/>
      <c r="N377" s="41">
        <v>44345.279999999999</v>
      </c>
      <c r="O377" s="44">
        <v>0</v>
      </c>
      <c r="P377" s="44">
        <v>0</v>
      </c>
      <c r="BZ377" s="36"/>
      <c r="CA377" s="59"/>
      <c r="CB377" s="2" t="s">
        <v>730</v>
      </c>
      <c r="CC377" s="51"/>
    </row>
    <row r="378" spans="1:81" s="6" customFormat="1" ht="22.5" x14ac:dyDescent="0.25">
      <c r="A378" s="37" t="s">
        <v>766</v>
      </c>
      <c r="B378" s="38" t="s">
        <v>732</v>
      </c>
      <c r="C378" s="591" t="s">
        <v>733</v>
      </c>
      <c r="D378" s="592"/>
      <c r="E378" s="593"/>
      <c r="F378" s="37" t="s">
        <v>139</v>
      </c>
      <c r="G378" s="39"/>
      <c r="H378" s="55">
        <v>4.2960000000000003</v>
      </c>
      <c r="I378" s="41">
        <v>178.43</v>
      </c>
      <c r="J378" s="43">
        <v>766.54</v>
      </c>
      <c r="K378" s="42"/>
      <c r="L378" s="42"/>
      <c r="M378" s="42"/>
      <c r="N378" s="43">
        <v>766.54</v>
      </c>
      <c r="O378" s="44">
        <v>0</v>
      </c>
      <c r="P378" s="44">
        <v>0</v>
      </c>
      <c r="BZ378" s="36"/>
      <c r="CA378" s="59"/>
      <c r="CB378" s="2" t="s">
        <v>733</v>
      </c>
      <c r="CC378" s="51"/>
    </row>
    <row r="379" spans="1:81" s="6" customFormat="1" ht="15" x14ac:dyDescent="0.25">
      <c r="A379" s="37" t="s">
        <v>767</v>
      </c>
      <c r="B379" s="38" t="s">
        <v>735</v>
      </c>
      <c r="C379" s="591" t="s">
        <v>736</v>
      </c>
      <c r="D379" s="592"/>
      <c r="E379" s="593"/>
      <c r="F379" s="37" t="s">
        <v>139</v>
      </c>
      <c r="G379" s="39"/>
      <c r="H379" s="55">
        <v>3.5999999999999997E-2</v>
      </c>
      <c r="I379" s="41">
        <v>111.6</v>
      </c>
      <c r="J379" s="43">
        <v>4.0199999999999996</v>
      </c>
      <c r="K379" s="42"/>
      <c r="L379" s="42"/>
      <c r="M379" s="42"/>
      <c r="N379" s="43">
        <v>4.0199999999999996</v>
      </c>
      <c r="O379" s="44">
        <v>0</v>
      </c>
      <c r="P379" s="44">
        <v>0</v>
      </c>
      <c r="BZ379" s="36"/>
      <c r="CA379" s="59"/>
      <c r="CB379" s="2" t="s">
        <v>736</v>
      </c>
      <c r="CC379" s="51"/>
    </row>
    <row r="380" spans="1:81" s="6" customFormat="1" ht="15" x14ac:dyDescent="0.25">
      <c r="A380" s="595" t="s">
        <v>768</v>
      </c>
      <c r="B380" s="595"/>
      <c r="C380" s="595"/>
      <c r="D380" s="595"/>
      <c r="E380" s="595"/>
      <c r="F380" s="595"/>
      <c r="G380" s="595"/>
      <c r="H380" s="595"/>
      <c r="I380" s="595"/>
      <c r="J380" s="595"/>
      <c r="K380" s="595"/>
      <c r="L380" s="595"/>
      <c r="M380" s="595"/>
      <c r="N380" s="595"/>
      <c r="O380" s="595"/>
      <c r="P380" s="595"/>
      <c r="BZ380" s="36"/>
      <c r="CA380" s="59" t="s">
        <v>768</v>
      </c>
      <c r="CC380" s="51"/>
    </row>
    <row r="381" spans="1:81" s="6" customFormat="1" ht="56.25" x14ac:dyDescent="0.25">
      <c r="A381" s="37" t="s">
        <v>769</v>
      </c>
      <c r="B381" s="38" t="s">
        <v>770</v>
      </c>
      <c r="C381" s="591" t="s">
        <v>771</v>
      </c>
      <c r="D381" s="592"/>
      <c r="E381" s="593"/>
      <c r="F381" s="37" t="s">
        <v>198</v>
      </c>
      <c r="G381" s="39"/>
      <c r="H381" s="46">
        <v>150</v>
      </c>
      <c r="I381" s="41">
        <v>498.41</v>
      </c>
      <c r="J381" s="41">
        <v>74761.5</v>
      </c>
      <c r="K381" s="42"/>
      <c r="L381" s="42"/>
      <c r="M381" s="42"/>
      <c r="N381" s="41">
        <v>74761.5</v>
      </c>
      <c r="O381" s="44">
        <v>0</v>
      </c>
      <c r="P381" s="44">
        <v>0</v>
      </c>
      <c r="BZ381" s="36"/>
      <c r="CA381" s="59"/>
      <c r="CB381" s="2" t="s">
        <v>771</v>
      </c>
      <c r="CC381" s="51"/>
    </row>
    <row r="382" spans="1:81" s="6" customFormat="1" ht="45" x14ac:dyDescent="0.25">
      <c r="A382" s="37" t="s">
        <v>772</v>
      </c>
      <c r="B382" s="38" t="s">
        <v>773</v>
      </c>
      <c r="C382" s="591" t="s">
        <v>774</v>
      </c>
      <c r="D382" s="592"/>
      <c r="E382" s="593"/>
      <c r="F382" s="37" t="s">
        <v>198</v>
      </c>
      <c r="G382" s="39"/>
      <c r="H382" s="46">
        <v>2</v>
      </c>
      <c r="I382" s="41">
        <v>3474.88</v>
      </c>
      <c r="J382" s="41">
        <v>6949.76</v>
      </c>
      <c r="K382" s="42"/>
      <c r="L382" s="42"/>
      <c r="M382" s="42"/>
      <c r="N382" s="41">
        <v>6949.76</v>
      </c>
      <c r="O382" s="44">
        <v>0</v>
      </c>
      <c r="P382" s="44">
        <v>0</v>
      </c>
      <c r="BZ382" s="36"/>
      <c r="CA382" s="59"/>
      <c r="CB382" s="2" t="s">
        <v>774</v>
      </c>
      <c r="CC382" s="51"/>
    </row>
    <row r="383" spans="1:81" s="6" customFormat="1" ht="22.5" x14ac:dyDescent="0.25">
      <c r="A383" s="37" t="s">
        <v>775</v>
      </c>
      <c r="B383" s="38" t="s">
        <v>776</v>
      </c>
      <c r="C383" s="591" t="s">
        <v>777</v>
      </c>
      <c r="D383" s="592"/>
      <c r="E383" s="593"/>
      <c r="F383" s="37" t="s">
        <v>41</v>
      </c>
      <c r="G383" s="39"/>
      <c r="H383" s="61">
        <v>1.5</v>
      </c>
      <c r="I383" s="41">
        <v>1708.93</v>
      </c>
      <c r="J383" s="41">
        <v>2563.4</v>
      </c>
      <c r="K383" s="42"/>
      <c r="L383" s="42"/>
      <c r="M383" s="42"/>
      <c r="N383" s="41">
        <v>2563.4</v>
      </c>
      <c r="O383" s="44">
        <v>0</v>
      </c>
      <c r="P383" s="44">
        <v>0</v>
      </c>
      <c r="BZ383" s="36"/>
      <c r="CA383" s="59"/>
      <c r="CB383" s="2" t="s">
        <v>777</v>
      </c>
      <c r="CC383" s="51"/>
    </row>
    <row r="384" spans="1:81" s="6" customFormat="1" ht="56.25" x14ac:dyDescent="0.25">
      <c r="A384" s="37" t="s">
        <v>778</v>
      </c>
      <c r="B384" s="38" t="s">
        <v>770</v>
      </c>
      <c r="C384" s="591" t="s">
        <v>771</v>
      </c>
      <c r="D384" s="592"/>
      <c r="E384" s="593"/>
      <c r="F384" s="37" t="s">
        <v>198</v>
      </c>
      <c r="G384" s="39"/>
      <c r="H384" s="46">
        <v>155</v>
      </c>
      <c r="I384" s="41">
        <v>498.41</v>
      </c>
      <c r="J384" s="41">
        <v>77253.55</v>
      </c>
      <c r="K384" s="42"/>
      <c r="L384" s="42"/>
      <c r="M384" s="42"/>
      <c r="N384" s="41">
        <v>77253.55</v>
      </c>
      <c r="O384" s="44">
        <v>0</v>
      </c>
      <c r="P384" s="44">
        <v>0</v>
      </c>
      <c r="BZ384" s="36"/>
      <c r="CA384" s="59"/>
      <c r="CB384" s="2" t="s">
        <v>771</v>
      </c>
      <c r="CC384" s="51"/>
    </row>
    <row r="385" spans="1:81" s="6" customFormat="1" ht="45" x14ac:dyDescent="0.25">
      <c r="A385" s="37" t="s">
        <v>779</v>
      </c>
      <c r="B385" s="38" t="s">
        <v>773</v>
      </c>
      <c r="C385" s="591" t="s">
        <v>774</v>
      </c>
      <c r="D385" s="592"/>
      <c r="E385" s="593"/>
      <c r="F385" s="37" t="s">
        <v>198</v>
      </c>
      <c r="G385" s="39"/>
      <c r="H385" s="46">
        <v>2</v>
      </c>
      <c r="I385" s="41">
        <v>3474.88</v>
      </c>
      <c r="J385" s="41">
        <v>6949.76</v>
      </c>
      <c r="K385" s="42"/>
      <c r="L385" s="42"/>
      <c r="M385" s="42"/>
      <c r="N385" s="41">
        <v>6949.76</v>
      </c>
      <c r="O385" s="44">
        <v>0</v>
      </c>
      <c r="P385" s="44">
        <v>0</v>
      </c>
      <c r="BZ385" s="36"/>
      <c r="CA385" s="59"/>
      <c r="CB385" s="2" t="s">
        <v>774</v>
      </c>
      <c r="CC385" s="51"/>
    </row>
    <row r="386" spans="1:81" s="6" customFormat="1" ht="22.5" x14ac:dyDescent="0.25">
      <c r="A386" s="37" t="s">
        <v>780</v>
      </c>
      <c r="B386" s="38" t="s">
        <v>776</v>
      </c>
      <c r="C386" s="591" t="s">
        <v>777</v>
      </c>
      <c r="D386" s="592"/>
      <c r="E386" s="593"/>
      <c r="F386" s="37" t="s">
        <v>41</v>
      </c>
      <c r="G386" s="39"/>
      <c r="H386" s="40">
        <v>1.55</v>
      </c>
      <c r="I386" s="41">
        <v>1708.93</v>
      </c>
      <c r="J386" s="41">
        <v>2648.84</v>
      </c>
      <c r="K386" s="42"/>
      <c r="L386" s="42"/>
      <c r="M386" s="42"/>
      <c r="N386" s="41">
        <v>2648.84</v>
      </c>
      <c r="O386" s="44">
        <v>0</v>
      </c>
      <c r="P386" s="44">
        <v>0</v>
      </c>
      <c r="BZ386" s="36"/>
      <c r="CA386" s="59"/>
      <c r="CB386" s="2" t="s">
        <v>777</v>
      </c>
      <c r="CC386" s="51"/>
    </row>
    <row r="387" spans="1:81" s="6" customFormat="1" ht="56.25" x14ac:dyDescent="0.25">
      <c r="A387" s="37" t="s">
        <v>781</v>
      </c>
      <c r="B387" s="38" t="s">
        <v>770</v>
      </c>
      <c r="C387" s="591" t="s">
        <v>771</v>
      </c>
      <c r="D387" s="592"/>
      <c r="E387" s="593"/>
      <c r="F387" s="37" t="s">
        <v>198</v>
      </c>
      <c r="G387" s="39"/>
      <c r="H387" s="46">
        <v>499</v>
      </c>
      <c r="I387" s="41">
        <v>498.41</v>
      </c>
      <c r="J387" s="41">
        <v>248706.59</v>
      </c>
      <c r="K387" s="42"/>
      <c r="L387" s="42"/>
      <c r="M387" s="42"/>
      <c r="N387" s="41">
        <v>248706.59</v>
      </c>
      <c r="O387" s="44">
        <v>0</v>
      </c>
      <c r="P387" s="44">
        <v>0</v>
      </c>
      <c r="BZ387" s="36"/>
      <c r="CA387" s="59"/>
      <c r="CB387" s="2" t="s">
        <v>771</v>
      </c>
      <c r="CC387" s="51"/>
    </row>
    <row r="388" spans="1:81" s="6" customFormat="1" ht="45" x14ac:dyDescent="0.25">
      <c r="A388" s="37" t="s">
        <v>782</v>
      </c>
      <c r="B388" s="38" t="s">
        <v>773</v>
      </c>
      <c r="C388" s="591" t="s">
        <v>774</v>
      </c>
      <c r="D388" s="592"/>
      <c r="E388" s="593"/>
      <c r="F388" s="37" t="s">
        <v>198</v>
      </c>
      <c r="G388" s="39"/>
      <c r="H388" s="46">
        <v>5</v>
      </c>
      <c r="I388" s="41">
        <v>3474.88</v>
      </c>
      <c r="J388" s="41">
        <v>17374.400000000001</v>
      </c>
      <c r="K388" s="42"/>
      <c r="L388" s="42"/>
      <c r="M388" s="42"/>
      <c r="N388" s="41">
        <v>17374.400000000001</v>
      </c>
      <c r="O388" s="44">
        <v>0</v>
      </c>
      <c r="P388" s="44">
        <v>0</v>
      </c>
      <c r="BZ388" s="36"/>
      <c r="CA388" s="59"/>
      <c r="CB388" s="2" t="s">
        <v>774</v>
      </c>
      <c r="CC388" s="51"/>
    </row>
    <row r="389" spans="1:81" s="6" customFormat="1" ht="22.5" x14ac:dyDescent="0.25">
      <c r="A389" s="37" t="s">
        <v>783</v>
      </c>
      <c r="B389" s="38" t="s">
        <v>776</v>
      </c>
      <c r="C389" s="591" t="s">
        <v>777</v>
      </c>
      <c r="D389" s="592"/>
      <c r="E389" s="593"/>
      <c r="F389" s="37" t="s">
        <v>41</v>
      </c>
      <c r="G389" s="39"/>
      <c r="H389" s="40">
        <v>4.99</v>
      </c>
      <c r="I389" s="41">
        <v>1708.93</v>
      </c>
      <c r="J389" s="41">
        <v>8527.56</v>
      </c>
      <c r="K389" s="42"/>
      <c r="L389" s="42"/>
      <c r="M389" s="42"/>
      <c r="N389" s="41">
        <v>8527.56</v>
      </c>
      <c r="O389" s="44">
        <v>0</v>
      </c>
      <c r="P389" s="44">
        <v>0</v>
      </c>
      <c r="BZ389" s="36"/>
      <c r="CA389" s="59"/>
      <c r="CB389" s="2" t="s">
        <v>777</v>
      </c>
      <c r="CC389" s="51"/>
    </row>
    <row r="390" spans="1:81" s="6" customFormat="1" ht="22.5" x14ac:dyDescent="0.25">
      <c r="A390" s="37" t="s">
        <v>784</v>
      </c>
      <c r="B390" s="38" t="s">
        <v>785</v>
      </c>
      <c r="C390" s="591" t="s">
        <v>786</v>
      </c>
      <c r="D390" s="592"/>
      <c r="E390" s="593"/>
      <c r="F390" s="37" t="s">
        <v>198</v>
      </c>
      <c r="G390" s="39"/>
      <c r="H390" s="46">
        <v>1</v>
      </c>
      <c r="I390" s="41">
        <v>44526.89</v>
      </c>
      <c r="J390" s="41">
        <v>45862.7</v>
      </c>
      <c r="K390" s="42"/>
      <c r="L390" s="42"/>
      <c r="M390" s="42"/>
      <c r="N390" s="41">
        <v>45862.7</v>
      </c>
      <c r="O390" s="44">
        <v>0</v>
      </c>
      <c r="P390" s="44">
        <v>0</v>
      </c>
      <c r="BZ390" s="36"/>
      <c r="CA390" s="59"/>
      <c r="CB390" s="2" t="s">
        <v>786</v>
      </c>
      <c r="CC390" s="51"/>
    </row>
    <row r="391" spans="1:81" s="6" customFormat="1" ht="45" x14ac:dyDescent="0.25">
      <c r="A391" s="37" t="s">
        <v>787</v>
      </c>
      <c r="B391" s="38" t="s">
        <v>639</v>
      </c>
      <c r="C391" s="591" t="s">
        <v>640</v>
      </c>
      <c r="D391" s="592"/>
      <c r="E391" s="593"/>
      <c r="F391" s="37" t="s">
        <v>198</v>
      </c>
      <c r="G391" s="39"/>
      <c r="H391" s="46">
        <v>2</v>
      </c>
      <c r="I391" s="41">
        <v>176.12</v>
      </c>
      <c r="J391" s="43">
        <v>352.24</v>
      </c>
      <c r="K391" s="42"/>
      <c r="L391" s="42"/>
      <c r="M391" s="42"/>
      <c r="N391" s="43">
        <v>352.24</v>
      </c>
      <c r="O391" s="44">
        <v>0</v>
      </c>
      <c r="P391" s="44">
        <v>0</v>
      </c>
      <c r="BZ391" s="36"/>
      <c r="CA391" s="59"/>
      <c r="CB391" s="2" t="s">
        <v>640</v>
      </c>
      <c r="CC391" s="51"/>
    </row>
    <row r="392" spans="1:81" s="6" customFormat="1" ht="15" x14ac:dyDescent="0.25">
      <c r="A392" s="37" t="s">
        <v>788</v>
      </c>
      <c r="B392" s="38" t="s">
        <v>560</v>
      </c>
      <c r="C392" s="591" t="s">
        <v>789</v>
      </c>
      <c r="D392" s="592"/>
      <c r="E392" s="593"/>
      <c r="F392" s="37" t="s">
        <v>139</v>
      </c>
      <c r="G392" s="39"/>
      <c r="H392" s="61">
        <v>1.4</v>
      </c>
      <c r="I392" s="41">
        <v>37.42</v>
      </c>
      <c r="J392" s="43">
        <v>52.39</v>
      </c>
      <c r="K392" s="42"/>
      <c r="L392" s="42"/>
      <c r="M392" s="42"/>
      <c r="N392" s="43">
        <v>52.39</v>
      </c>
      <c r="O392" s="44">
        <v>0</v>
      </c>
      <c r="P392" s="44">
        <v>0</v>
      </c>
      <c r="BZ392" s="36"/>
      <c r="CA392" s="59"/>
      <c r="CB392" s="2" t="s">
        <v>789</v>
      </c>
      <c r="CC392" s="51"/>
    </row>
    <row r="393" spans="1:81" s="6" customFormat="1" ht="22.5" x14ac:dyDescent="0.25">
      <c r="A393" s="37" t="s">
        <v>790</v>
      </c>
      <c r="B393" s="38" t="s">
        <v>677</v>
      </c>
      <c r="C393" s="591" t="s">
        <v>678</v>
      </c>
      <c r="D393" s="592"/>
      <c r="E393" s="593"/>
      <c r="F393" s="37" t="s">
        <v>198</v>
      </c>
      <c r="G393" s="39"/>
      <c r="H393" s="46">
        <v>2</v>
      </c>
      <c r="I393" s="41">
        <v>701.25</v>
      </c>
      <c r="J393" s="41">
        <v>1402.5</v>
      </c>
      <c r="K393" s="42"/>
      <c r="L393" s="42"/>
      <c r="M393" s="42"/>
      <c r="N393" s="41">
        <v>1402.5</v>
      </c>
      <c r="O393" s="44">
        <v>0</v>
      </c>
      <c r="P393" s="44">
        <v>0</v>
      </c>
      <c r="BZ393" s="36"/>
      <c r="CA393" s="59"/>
      <c r="CB393" s="2" t="s">
        <v>678</v>
      </c>
      <c r="CC393" s="51"/>
    </row>
    <row r="394" spans="1:81" s="6" customFormat="1" ht="22.5" x14ac:dyDescent="0.25">
      <c r="A394" s="37" t="s">
        <v>791</v>
      </c>
      <c r="B394" s="38" t="s">
        <v>792</v>
      </c>
      <c r="C394" s="591" t="s">
        <v>793</v>
      </c>
      <c r="D394" s="592"/>
      <c r="E394" s="593"/>
      <c r="F394" s="37" t="s">
        <v>198</v>
      </c>
      <c r="G394" s="39"/>
      <c r="H394" s="46">
        <v>12</v>
      </c>
      <c r="I394" s="41">
        <v>65.459999999999994</v>
      </c>
      <c r="J394" s="43">
        <v>785.52</v>
      </c>
      <c r="K394" s="42"/>
      <c r="L394" s="42"/>
      <c r="M394" s="42"/>
      <c r="N394" s="43">
        <v>785.52</v>
      </c>
      <c r="O394" s="44">
        <v>0</v>
      </c>
      <c r="P394" s="44">
        <v>0</v>
      </c>
      <c r="BZ394" s="36"/>
      <c r="CA394" s="59"/>
      <c r="CB394" s="2" t="s">
        <v>793</v>
      </c>
      <c r="CC394" s="51"/>
    </row>
    <row r="395" spans="1:81" s="6" customFormat="1" ht="22.5" x14ac:dyDescent="0.25">
      <c r="A395" s="37" t="s">
        <v>794</v>
      </c>
      <c r="B395" s="38" t="s">
        <v>795</v>
      </c>
      <c r="C395" s="591" t="s">
        <v>796</v>
      </c>
      <c r="D395" s="592"/>
      <c r="E395" s="593"/>
      <c r="F395" s="37" t="s">
        <v>198</v>
      </c>
      <c r="G395" s="39"/>
      <c r="H395" s="46">
        <v>12</v>
      </c>
      <c r="I395" s="41">
        <v>185.12</v>
      </c>
      <c r="J395" s="41">
        <v>2221.44</v>
      </c>
      <c r="K395" s="42"/>
      <c r="L395" s="42"/>
      <c r="M395" s="42"/>
      <c r="N395" s="41">
        <v>2221.44</v>
      </c>
      <c r="O395" s="44">
        <v>0</v>
      </c>
      <c r="P395" s="44">
        <v>0</v>
      </c>
      <c r="BZ395" s="36"/>
      <c r="CA395" s="59"/>
      <c r="CB395" s="2" t="s">
        <v>796</v>
      </c>
      <c r="CC395" s="51"/>
    </row>
    <row r="396" spans="1:81" s="6" customFormat="1" ht="22.5" x14ac:dyDescent="0.25">
      <c r="A396" s="37" t="s">
        <v>797</v>
      </c>
      <c r="B396" s="38" t="s">
        <v>798</v>
      </c>
      <c r="C396" s="591" t="s">
        <v>799</v>
      </c>
      <c r="D396" s="592"/>
      <c r="E396" s="593"/>
      <c r="F396" s="37" t="s">
        <v>198</v>
      </c>
      <c r="G396" s="39"/>
      <c r="H396" s="46">
        <v>2</v>
      </c>
      <c r="I396" s="41">
        <v>1178.78</v>
      </c>
      <c r="J396" s="41">
        <v>2357.56</v>
      </c>
      <c r="K396" s="42"/>
      <c r="L396" s="42"/>
      <c r="M396" s="42"/>
      <c r="N396" s="41">
        <v>2357.56</v>
      </c>
      <c r="O396" s="44">
        <v>0</v>
      </c>
      <c r="P396" s="44">
        <v>0</v>
      </c>
      <c r="BZ396" s="36"/>
      <c r="CA396" s="59"/>
      <c r="CB396" s="2" t="s">
        <v>799</v>
      </c>
      <c r="CC396" s="51"/>
    </row>
    <row r="397" spans="1:81" s="6" customFormat="1" ht="56.25" x14ac:dyDescent="0.25">
      <c r="A397" s="37" t="s">
        <v>800</v>
      </c>
      <c r="B397" s="38" t="s">
        <v>770</v>
      </c>
      <c r="C397" s="591" t="s">
        <v>771</v>
      </c>
      <c r="D397" s="592"/>
      <c r="E397" s="593"/>
      <c r="F397" s="37" t="s">
        <v>198</v>
      </c>
      <c r="G397" s="39"/>
      <c r="H397" s="46">
        <v>2</v>
      </c>
      <c r="I397" s="41">
        <v>498.41</v>
      </c>
      <c r="J397" s="43">
        <v>996.82</v>
      </c>
      <c r="K397" s="42"/>
      <c r="L397" s="42"/>
      <c r="M397" s="42"/>
      <c r="N397" s="43">
        <v>996.82</v>
      </c>
      <c r="O397" s="44">
        <v>0</v>
      </c>
      <c r="P397" s="44">
        <v>0</v>
      </c>
      <c r="BZ397" s="36"/>
      <c r="CA397" s="59"/>
      <c r="CB397" s="2" t="s">
        <v>771</v>
      </c>
      <c r="CC397" s="51"/>
    </row>
    <row r="398" spans="1:81" s="6" customFormat="1" ht="45" x14ac:dyDescent="0.25">
      <c r="A398" s="37" t="s">
        <v>801</v>
      </c>
      <c r="B398" s="38" t="s">
        <v>773</v>
      </c>
      <c r="C398" s="591" t="s">
        <v>774</v>
      </c>
      <c r="D398" s="592"/>
      <c r="E398" s="593"/>
      <c r="F398" s="37" t="s">
        <v>198</v>
      </c>
      <c r="G398" s="39"/>
      <c r="H398" s="40">
        <v>0.02</v>
      </c>
      <c r="I398" s="41">
        <v>3474.88</v>
      </c>
      <c r="J398" s="43">
        <v>69.5</v>
      </c>
      <c r="K398" s="42"/>
      <c r="L398" s="42"/>
      <c r="M398" s="42"/>
      <c r="N398" s="43">
        <v>69.5</v>
      </c>
      <c r="O398" s="44">
        <v>0</v>
      </c>
      <c r="P398" s="44">
        <v>0</v>
      </c>
      <c r="BZ398" s="36"/>
      <c r="CA398" s="59"/>
      <c r="CB398" s="2" t="s">
        <v>774</v>
      </c>
      <c r="CC398" s="51"/>
    </row>
    <row r="399" spans="1:81" s="6" customFormat="1" ht="22.5" x14ac:dyDescent="0.25">
      <c r="A399" s="37" t="s">
        <v>802</v>
      </c>
      <c r="B399" s="38" t="s">
        <v>776</v>
      </c>
      <c r="C399" s="591" t="s">
        <v>777</v>
      </c>
      <c r="D399" s="592"/>
      <c r="E399" s="593"/>
      <c r="F399" s="37" t="s">
        <v>41</v>
      </c>
      <c r="G399" s="39"/>
      <c r="H399" s="40">
        <v>0.02</v>
      </c>
      <c r="I399" s="41">
        <v>1708.93</v>
      </c>
      <c r="J399" s="43">
        <v>34.18</v>
      </c>
      <c r="K399" s="42"/>
      <c r="L399" s="42"/>
      <c r="M399" s="42"/>
      <c r="N399" s="43">
        <v>34.18</v>
      </c>
      <c r="O399" s="44">
        <v>0</v>
      </c>
      <c r="P399" s="44">
        <v>0</v>
      </c>
      <c r="BZ399" s="36"/>
      <c r="CA399" s="59"/>
      <c r="CB399" s="2" t="s">
        <v>777</v>
      </c>
      <c r="CC399" s="51"/>
    </row>
    <row r="400" spans="1:81" s="6" customFormat="1" ht="22.5" x14ac:dyDescent="0.25">
      <c r="A400" s="37" t="s">
        <v>803</v>
      </c>
      <c r="B400" s="38" t="s">
        <v>785</v>
      </c>
      <c r="C400" s="591" t="s">
        <v>786</v>
      </c>
      <c r="D400" s="592"/>
      <c r="E400" s="593"/>
      <c r="F400" s="37" t="s">
        <v>198</v>
      </c>
      <c r="G400" s="39"/>
      <c r="H400" s="46">
        <v>1</v>
      </c>
      <c r="I400" s="41">
        <v>44526.89</v>
      </c>
      <c r="J400" s="41">
        <v>45862.7</v>
      </c>
      <c r="K400" s="42"/>
      <c r="L400" s="42"/>
      <c r="M400" s="42"/>
      <c r="N400" s="41">
        <v>45862.7</v>
      </c>
      <c r="O400" s="44">
        <v>0</v>
      </c>
      <c r="P400" s="44">
        <v>0</v>
      </c>
      <c r="BZ400" s="36"/>
      <c r="CA400" s="59"/>
      <c r="CB400" s="2" t="s">
        <v>786</v>
      </c>
      <c r="CC400" s="51"/>
    </row>
    <row r="401" spans="1:81" s="6" customFormat="1" ht="45" x14ac:dyDescent="0.25">
      <c r="A401" s="37" t="s">
        <v>804</v>
      </c>
      <c r="B401" s="38" t="s">
        <v>639</v>
      </c>
      <c r="C401" s="591" t="s">
        <v>640</v>
      </c>
      <c r="D401" s="592"/>
      <c r="E401" s="593"/>
      <c r="F401" s="37" t="s">
        <v>198</v>
      </c>
      <c r="G401" s="39"/>
      <c r="H401" s="46">
        <v>2</v>
      </c>
      <c r="I401" s="41">
        <v>176.12</v>
      </c>
      <c r="J401" s="43">
        <v>352.24</v>
      </c>
      <c r="K401" s="42"/>
      <c r="L401" s="42"/>
      <c r="M401" s="42"/>
      <c r="N401" s="43">
        <v>352.24</v>
      </c>
      <c r="O401" s="44">
        <v>0</v>
      </c>
      <c r="P401" s="44">
        <v>0</v>
      </c>
      <c r="BZ401" s="36"/>
      <c r="CA401" s="59"/>
      <c r="CB401" s="2" t="s">
        <v>640</v>
      </c>
      <c r="CC401" s="51"/>
    </row>
    <row r="402" spans="1:81" s="6" customFormat="1" ht="15" x14ac:dyDescent="0.25">
      <c r="A402" s="37" t="s">
        <v>805</v>
      </c>
      <c r="B402" s="38" t="s">
        <v>560</v>
      </c>
      <c r="C402" s="591" t="s">
        <v>789</v>
      </c>
      <c r="D402" s="592"/>
      <c r="E402" s="593"/>
      <c r="F402" s="37" t="s">
        <v>139</v>
      </c>
      <c r="G402" s="39"/>
      <c r="H402" s="61">
        <v>1.4</v>
      </c>
      <c r="I402" s="41">
        <v>37.42</v>
      </c>
      <c r="J402" s="43">
        <v>52.39</v>
      </c>
      <c r="K402" s="42"/>
      <c r="L402" s="42"/>
      <c r="M402" s="42"/>
      <c r="N402" s="43">
        <v>52.39</v>
      </c>
      <c r="O402" s="44">
        <v>0</v>
      </c>
      <c r="P402" s="44">
        <v>0</v>
      </c>
      <c r="BZ402" s="36"/>
      <c r="CA402" s="59"/>
      <c r="CB402" s="2" t="s">
        <v>789</v>
      </c>
      <c r="CC402" s="51"/>
    </row>
    <row r="403" spans="1:81" s="6" customFormat="1" ht="22.5" x14ac:dyDescent="0.25">
      <c r="A403" s="37" t="s">
        <v>806</v>
      </c>
      <c r="B403" s="38" t="s">
        <v>677</v>
      </c>
      <c r="C403" s="591" t="s">
        <v>678</v>
      </c>
      <c r="D403" s="592"/>
      <c r="E403" s="593"/>
      <c r="F403" s="37" t="s">
        <v>198</v>
      </c>
      <c r="G403" s="39"/>
      <c r="H403" s="46">
        <v>2</v>
      </c>
      <c r="I403" s="41">
        <v>701.25</v>
      </c>
      <c r="J403" s="41">
        <v>1402.5</v>
      </c>
      <c r="K403" s="42"/>
      <c r="L403" s="42"/>
      <c r="M403" s="42"/>
      <c r="N403" s="41">
        <v>1402.5</v>
      </c>
      <c r="O403" s="44">
        <v>0</v>
      </c>
      <c r="P403" s="44">
        <v>0</v>
      </c>
      <c r="BZ403" s="36"/>
      <c r="CA403" s="59"/>
      <c r="CB403" s="2" t="s">
        <v>678</v>
      </c>
      <c r="CC403" s="51"/>
    </row>
    <row r="404" spans="1:81" s="6" customFormat="1" ht="22.5" x14ac:dyDescent="0.25">
      <c r="A404" s="37" t="s">
        <v>807</v>
      </c>
      <c r="B404" s="38" t="s">
        <v>792</v>
      </c>
      <c r="C404" s="591" t="s">
        <v>793</v>
      </c>
      <c r="D404" s="592"/>
      <c r="E404" s="593"/>
      <c r="F404" s="37" t="s">
        <v>198</v>
      </c>
      <c r="G404" s="39"/>
      <c r="H404" s="46">
        <v>12</v>
      </c>
      <c r="I404" s="41">
        <v>65.459999999999994</v>
      </c>
      <c r="J404" s="43">
        <v>785.52</v>
      </c>
      <c r="K404" s="42"/>
      <c r="L404" s="42"/>
      <c r="M404" s="42"/>
      <c r="N404" s="43">
        <v>785.52</v>
      </c>
      <c r="O404" s="44">
        <v>0</v>
      </c>
      <c r="P404" s="44">
        <v>0</v>
      </c>
      <c r="BZ404" s="36"/>
      <c r="CA404" s="59"/>
      <c r="CB404" s="2" t="s">
        <v>793</v>
      </c>
      <c r="CC404" s="51"/>
    </row>
    <row r="405" spans="1:81" s="6" customFormat="1" ht="22.5" x14ac:dyDescent="0.25">
      <c r="A405" s="37" t="s">
        <v>808</v>
      </c>
      <c r="B405" s="38" t="s">
        <v>795</v>
      </c>
      <c r="C405" s="591" t="s">
        <v>796</v>
      </c>
      <c r="D405" s="592"/>
      <c r="E405" s="593"/>
      <c r="F405" s="37" t="s">
        <v>198</v>
      </c>
      <c r="G405" s="39"/>
      <c r="H405" s="46">
        <v>12</v>
      </c>
      <c r="I405" s="41">
        <v>185.12</v>
      </c>
      <c r="J405" s="41">
        <v>2221.44</v>
      </c>
      <c r="K405" s="42"/>
      <c r="L405" s="42"/>
      <c r="M405" s="42"/>
      <c r="N405" s="41">
        <v>2221.44</v>
      </c>
      <c r="O405" s="44">
        <v>0</v>
      </c>
      <c r="P405" s="44">
        <v>0</v>
      </c>
      <c r="BZ405" s="36"/>
      <c r="CA405" s="59"/>
      <c r="CB405" s="2" t="s">
        <v>796</v>
      </c>
      <c r="CC405" s="51"/>
    </row>
    <row r="406" spans="1:81" s="6" customFormat="1" ht="22.5" x14ac:dyDescent="0.25">
      <c r="A406" s="37" t="s">
        <v>809</v>
      </c>
      <c r="B406" s="38" t="s">
        <v>798</v>
      </c>
      <c r="C406" s="591" t="s">
        <v>799</v>
      </c>
      <c r="D406" s="592"/>
      <c r="E406" s="593"/>
      <c r="F406" s="37" t="s">
        <v>198</v>
      </c>
      <c r="G406" s="39"/>
      <c r="H406" s="46">
        <v>2</v>
      </c>
      <c r="I406" s="41">
        <v>1178.78</v>
      </c>
      <c r="J406" s="41">
        <v>2357.56</v>
      </c>
      <c r="K406" s="42"/>
      <c r="L406" s="42"/>
      <c r="M406" s="42"/>
      <c r="N406" s="41">
        <v>2357.56</v>
      </c>
      <c r="O406" s="44">
        <v>0</v>
      </c>
      <c r="P406" s="44">
        <v>0</v>
      </c>
      <c r="BZ406" s="36"/>
      <c r="CA406" s="59"/>
      <c r="CB406" s="2" t="s">
        <v>799</v>
      </c>
      <c r="CC406" s="51"/>
    </row>
    <row r="407" spans="1:81" s="6" customFormat="1" ht="15" x14ac:dyDescent="0.25">
      <c r="A407" s="588" t="s">
        <v>810</v>
      </c>
      <c r="B407" s="589"/>
      <c r="C407" s="589"/>
      <c r="D407" s="589"/>
      <c r="E407" s="589"/>
      <c r="F407" s="589"/>
      <c r="G407" s="589"/>
      <c r="H407" s="589"/>
      <c r="I407" s="590"/>
      <c r="J407" s="48"/>
      <c r="K407" s="48"/>
      <c r="L407" s="48"/>
      <c r="M407" s="48"/>
      <c r="N407" s="48"/>
      <c r="O407" s="57">
        <v>0</v>
      </c>
      <c r="P407" s="57">
        <v>0</v>
      </c>
      <c r="BZ407" s="36"/>
      <c r="CA407" s="59"/>
      <c r="CC407" s="51" t="s">
        <v>810</v>
      </c>
    </row>
    <row r="408" spans="1:81" s="6" customFormat="1" ht="15" x14ac:dyDescent="0.25">
      <c r="A408" s="594" t="s">
        <v>811</v>
      </c>
      <c r="B408" s="594"/>
      <c r="C408" s="594"/>
      <c r="D408" s="594"/>
      <c r="E408" s="594"/>
      <c r="F408" s="594"/>
      <c r="G408" s="594"/>
      <c r="H408" s="594"/>
      <c r="I408" s="594"/>
      <c r="J408" s="594"/>
      <c r="K408" s="594"/>
      <c r="L408" s="594"/>
      <c r="M408" s="594"/>
      <c r="N408" s="594"/>
      <c r="O408" s="594"/>
      <c r="P408" s="594"/>
      <c r="BZ408" s="36" t="s">
        <v>811</v>
      </c>
      <c r="CA408" s="59"/>
      <c r="CC408" s="51"/>
    </row>
    <row r="409" spans="1:81" s="6" customFormat="1" ht="15" x14ac:dyDescent="0.25">
      <c r="A409" s="595" t="s">
        <v>812</v>
      </c>
      <c r="B409" s="595"/>
      <c r="C409" s="595"/>
      <c r="D409" s="595"/>
      <c r="E409" s="595"/>
      <c r="F409" s="595"/>
      <c r="G409" s="595"/>
      <c r="H409" s="595"/>
      <c r="I409" s="595"/>
      <c r="J409" s="595"/>
      <c r="K409" s="595"/>
      <c r="L409" s="595"/>
      <c r="M409" s="595"/>
      <c r="N409" s="595"/>
      <c r="O409" s="595"/>
      <c r="P409" s="595"/>
      <c r="BZ409" s="36"/>
      <c r="CA409" s="59" t="s">
        <v>812</v>
      </c>
      <c r="CC409" s="51"/>
    </row>
    <row r="410" spans="1:81" s="6" customFormat="1" ht="78.75" x14ac:dyDescent="0.25">
      <c r="A410" s="37" t="s">
        <v>813</v>
      </c>
      <c r="B410" s="38" t="s">
        <v>814</v>
      </c>
      <c r="C410" s="591" t="s">
        <v>815</v>
      </c>
      <c r="D410" s="592"/>
      <c r="E410" s="593"/>
      <c r="F410" s="37" t="s">
        <v>171</v>
      </c>
      <c r="G410" s="39"/>
      <c r="H410" s="40">
        <v>-227.26</v>
      </c>
      <c r="I410" s="41">
        <v>443</v>
      </c>
      <c r="J410" s="41">
        <v>-100676.18</v>
      </c>
      <c r="K410" s="42"/>
      <c r="L410" s="42"/>
      <c r="M410" s="42"/>
      <c r="N410" s="41">
        <v>-100676.18</v>
      </c>
      <c r="O410" s="44">
        <v>0</v>
      </c>
      <c r="P410" s="44">
        <v>0</v>
      </c>
      <c r="BZ410" s="36"/>
      <c r="CA410" s="59"/>
      <c r="CB410" s="2" t="s">
        <v>815</v>
      </c>
      <c r="CC410" s="51"/>
    </row>
    <row r="411" spans="1:81" s="6" customFormat="1" ht="78.75" x14ac:dyDescent="0.25">
      <c r="A411" s="37" t="s">
        <v>816</v>
      </c>
      <c r="B411" s="38" t="s">
        <v>817</v>
      </c>
      <c r="C411" s="591" t="s">
        <v>818</v>
      </c>
      <c r="D411" s="592"/>
      <c r="E411" s="593"/>
      <c r="F411" s="37" t="s">
        <v>171</v>
      </c>
      <c r="G411" s="39"/>
      <c r="H411" s="40">
        <v>227.26</v>
      </c>
      <c r="I411" s="41">
        <v>1547.14</v>
      </c>
      <c r="J411" s="41">
        <v>1100517.5</v>
      </c>
      <c r="K411" s="42"/>
      <c r="L411" s="42"/>
      <c r="M411" s="42"/>
      <c r="N411" s="41">
        <v>1100517.5</v>
      </c>
      <c r="O411" s="44">
        <v>0</v>
      </c>
      <c r="P411" s="44">
        <v>0</v>
      </c>
      <c r="BZ411" s="36"/>
      <c r="CA411" s="59"/>
      <c r="CB411" s="2" t="s">
        <v>818</v>
      </c>
      <c r="CC411" s="51"/>
    </row>
    <row r="412" spans="1:81" s="6" customFormat="1" ht="45" x14ac:dyDescent="0.25">
      <c r="A412" s="37" t="s">
        <v>819</v>
      </c>
      <c r="B412" s="38" t="s">
        <v>820</v>
      </c>
      <c r="C412" s="591" t="s">
        <v>821</v>
      </c>
      <c r="D412" s="592"/>
      <c r="E412" s="593"/>
      <c r="F412" s="37" t="s">
        <v>171</v>
      </c>
      <c r="G412" s="39"/>
      <c r="H412" s="47">
        <v>0.2505</v>
      </c>
      <c r="I412" s="41">
        <v>9433.75</v>
      </c>
      <c r="J412" s="41">
        <v>2363.15</v>
      </c>
      <c r="K412" s="42"/>
      <c r="L412" s="42"/>
      <c r="M412" s="42"/>
      <c r="N412" s="41">
        <v>2363.15</v>
      </c>
      <c r="O412" s="44">
        <v>0</v>
      </c>
      <c r="P412" s="44">
        <v>0</v>
      </c>
      <c r="BZ412" s="36"/>
      <c r="CA412" s="59"/>
      <c r="CB412" s="2" t="s">
        <v>821</v>
      </c>
      <c r="CC412" s="51"/>
    </row>
    <row r="413" spans="1:81" s="6" customFormat="1" ht="90" x14ac:dyDescent="0.25">
      <c r="A413" s="37" t="s">
        <v>822</v>
      </c>
      <c r="B413" s="38" t="s">
        <v>823</v>
      </c>
      <c r="C413" s="591" t="s">
        <v>824</v>
      </c>
      <c r="D413" s="592"/>
      <c r="E413" s="593"/>
      <c r="F413" s="37" t="s">
        <v>171</v>
      </c>
      <c r="G413" s="39"/>
      <c r="H413" s="47">
        <v>-0.14549999999999999</v>
      </c>
      <c r="I413" s="41">
        <v>521.17999999999995</v>
      </c>
      <c r="J413" s="43">
        <v>-75.83</v>
      </c>
      <c r="K413" s="42"/>
      <c r="L413" s="42"/>
      <c r="M413" s="42"/>
      <c r="N413" s="43">
        <v>-75.83</v>
      </c>
      <c r="O413" s="44">
        <v>0</v>
      </c>
      <c r="P413" s="44">
        <v>0</v>
      </c>
      <c r="BZ413" s="36"/>
      <c r="CA413" s="59"/>
      <c r="CB413" s="2" t="s">
        <v>824</v>
      </c>
      <c r="CC413" s="51"/>
    </row>
    <row r="414" spans="1:81" s="6" customFormat="1" ht="78.75" x14ac:dyDescent="0.25">
      <c r="A414" s="37" t="s">
        <v>825</v>
      </c>
      <c r="B414" s="38" t="s">
        <v>826</v>
      </c>
      <c r="C414" s="591" t="s">
        <v>827</v>
      </c>
      <c r="D414" s="592"/>
      <c r="E414" s="593"/>
      <c r="F414" s="37" t="s">
        <v>171</v>
      </c>
      <c r="G414" s="39"/>
      <c r="H414" s="47">
        <v>0.2505</v>
      </c>
      <c r="I414" s="41">
        <v>1820.16</v>
      </c>
      <c r="J414" s="41">
        <v>1427.12</v>
      </c>
      <c r="K414" s="42"/>
      <c r="L414" s="42"/>
      <c r="M414" s="42"/>
      <c r="N414" s="41">
        <v>1427.12</v>
      </c>
      <c r="O414" s="44">
        <v>0</v>
      </c>
      <c r="P414" s="44">
        <v>0</v>
      </c>
      <c r="BZ414" s="36"/>
      <c r="CA414" s="59"/>
      <c r="CB414" s="2" t="s">
        <v>827</v>
      </c>
      <c r="CC414" s="51"/>
    </row>
    <row r="415" spans="1:81" s="6" customFormat="1" ht="15" x14ac:dyDescent="0.25">
      <c r="A415" s="595" t="s">
        <v>828</v>
      </c>
      <c r="B415" s="595"/>
      <c r="C415" s="595"/>
      <c r="D415" s="595"/>
      <c r="E415" s="595"/>
      <c r="F415" s="595"/>
      <c r="G415" s="595"/>
      <c r="H415" s="595"/>
      <c r="I415" s="595"/>
      <c r="J415" s="595"/>
      <c r="K415" s="595"/>
      <c r="L415" s="595"/>
      <c r="M415" s="595"/>
      <c r="N415" s="595"/>
      <c r="O415" s="595"/>
      <c r="P415" s="595"/>
      <c r="BZ415" s="36"/>
      <c r="CA415" s="59" t="s">
        <v>828</v>
      </c>
      <c r="CC415" s="51"/>
    </row>
    <row r="416" spans="1:81" s="6" customFormat="1" ht="78.75" x14ac:dyDescent="0.25">
      <c r="A416" s="37" t="s">
        <v>829</v>
      </c>
      <c r="B416" s="38" t="s">
        <v>814</v>
      </c>
      <c r="C416" s="591" t="s">
        <v>815</v>
      </c>
      <c r="D416" s="592"/>
      <c r="E416" s="593"/>
      <c r="F416" s="37" t="s">
        <v>171</v>
      </c>
      <c r="G416" s="39"/>
      <c r="H416" s="40">
        <v>-208.86</v>
      </c>
      <c r="I416" s="41">
        <v>443</v>
      </c>
      <c r="J416" s="41">
        <v>-92524.98</v>
      </c>
      <c r="K416" s="42"/>
      <c r="L416" s="42"/>
      <c r="M416" s="42"/>
      <c r="N416" s="41">
        <v>-92524.98</v>
      </c>
      <c r="O416" s="44">
        <v>0</v>
      </c>
      <c r="P416" s="44">
        <v>0</v>
      </c>
      <c r="BZ416" s="36"/>
      <c r="CA416" s="59"/>
      <c r="CB416" s="2" t="s">
        <v>815</v>
      </c>
      <c r="CC416" s="51"/>
    </row>
    <row r="417" spans="1:81" s="6" customFormat="1" ht="78.75" x14ac:dyDescent="0.25">
      <c r="A417" s="37" t="s">
        <v>830</v>
      </c>
      <c r="B417" s="38" t="s">
        <v>817</v>
      </c>
      <c r="C417" s="591" t="s">
        <v>818</v>
      </c>
      <c r="D417" s="592"/>
      <c r="E417" s="593"/>
      <c r="F417" s="37" t="s">
        <v>171</v>
      </c>
      <c r="G417" s="39"/>
      <c r="H417" s="40">
        <v>208.86</v>
      </c>
      <c r="I417" s="41">
        <v>1547.14</v>
      </c>
      <c r="J417" s="41">
        <v>1011414.62</v>
      </c>
      <c r="K417" s="42"/>
      <c r="L417" s="42"/>
      <c r="M417" s="42"/>
      <c r="N417" s="41">
        <v>1011414.62</v>
      </c>
      <c r="O417" s="44">
        <v>0</v>
      </c>
      <c r="P417" s="44">
        <v>0</v>
      </c>
      <c r="BZ417" s="36"/>
      <c r="CA417" s="59"/>
      <c r="CB417" s="2" t="s">
        <v>818</v>
      </c>
      <c r="CC417" s="51"/>
    </row>
    <row r="418" spans="1:81" s="6" customFormat="1" ht="45" x14ac:dyDescent="0.25">
      <c r="A418" s="37" t="s">
        <v>831</v>
      </c>
      <c r="B418" s="38" t="s">
        <v>820</v>
      </c>
      <c r="C418" s="591" t="s">
        <v>821</v>
      </c>
      <c r="D418" s="592"/>
      <c r="E418" s="593"/>
      <c r="F418" s="37" t="s">
        <v>171</v>
      </c>
      <c r="G418" s="39"/>
      <c r="H418" s="60">
        <v>0.11022</v>
      </c>
      <c r="I418" s="41">
        <v>9433.75</v>
      </c>
      <c r="J418" s="41">
        <v>1039.79</v>
      </c>
      <c r="K418" s="42"/>
      <c r="L418" s="42"/>
      <c r="M418" s="42"/>
      <c r="N418" s="41">
        <v>1039.79</v>
      </c>
      <c r="O418" s="44">
        <v>0</v>
      </c>
      <c r="P418" s="44">
        <v>0</v>
      </c>
      <c r="BZ418" s="36"/>
      <c r="CA418" s="59"/>
      <c r="CB418" s="2" t="s">
        <v>821</v>
      </c>
      <c r="CC418" s="51"/>
    </row>
    <row r="419" spans="1:81" s="6" customFormat="1" ht="90" x14ac:dyDescent="0.25">
      <c r="A419" s="37" t="s">
        <v>832</v>
      </c>
      <c r="B419" s="38" t="s">
        <v>823</v>
      </c>
      <c r="C419" s="591" t="s">
        <v>824</v>
      </c>
      <c r="D419" s="592"/>
      <c r="E419" s="593"/>
      <c r="F419" s="37" t="s">
        <v>171</v>
      </c>
      <c r="G419" s="39"/>
      <c r="H419" s="60">
        <v>0.11022</v>
      </c>
      <c r="I419" s="41">
        <v>521.17999999999995</v>
      </c>
      <c r="J419" s="43">
        <v>57.44</v>
      </c>
      <c r="K419" s="42"/>
      <c r="L419" s="42"/>
      <c r="M419" s="42"/>
      <c r="N419" s="43">
        <v>57.44</v>
      </c>
      <c r="O419" s="44">
        <v>0</v>
      </c>
      <c r="P419" s="44">
        <v>0</v>
      </c>
      <c r="BZ419" s="36"/>
      <c r="CA419" s="59"/>
      <c r="CB419" s="2" t="s">
        <v>824</v>
      </c>
      <c r="CC419" s="51"/>
    </row>
    <row r="420" spans="1:81" s="6" customFormat="1" ht="78.75" x14ac:dyDescent="0.25">
      <c r="A420" s="37" t="s">
        <v>833</v>
      </c>
      <c r="B420" s="38" t="s">
        <v>826</v>
      </c>
      <c r="C420" s="591" t="s">
        <v>827</v>
      </c>
      <c r="D420" s="592"/>
      <c r="E420" s="593"/>
      <c r="F420" s="37" t="s">
        <v>171</v>
      </c>
      <c r="G420" s="39"/>
      <c r="H420" s="60">
        <v>0.11022</v>
      </c>
      <c r="I420" s="41">
        <v>1820.16</v>
      </c>
      <c r="J420" s="43">
        <v>627.92999999999995</v>
      </c>
      <c r="K420" s="42"/>
      <c r="L420" s="42"/>
      <c r="M420" s="42"/>
      <c r="N420" s="43">
        <v>627.92999999999995</v>
      </c>
      <c r="O420" s="44">
        <v>0</v>
      </c>
      <c r="P420" s="44">
        <v>0</v>
      </c>
      <c r="BZ420" s="36"/>
      <c r="CA420" s="59"/>
      <c r="CB420" s="2" t="s">
        <v>827</v>
      </c>
      <c r="CC420" s="51"/>
    </row>
    <row r="421" spans="1:81" s="6" customFormat="1" ht="15" x14ac:dyDescent="0.25">
      <c r="A421" s="595" t="s">
        <v>240</v>
      </c>
      <c r="B421" s="595"/>
      <c r="C421" s="595"/>
      <c r="D421" s="595"/>
      <c r="E421" s="595"/>
      <c r="F421" s="595"/>
      <c r="G421" s="595"/>
      <c r="H421" s="595"/>
      <c r="I421" s="595"/>
      <c r="J421" s="595"/>
      <c r="K421" s="595"/>
      <c r="L421" s="595"/>
      <c r="M421" s="595"/>
      <c r="N421" s="595"/>
      <c r="O421" s="595"/>
      <c r="P421" s="595"/>
      <c r="BZ421" s="36"/>
      <c r="CA421" s="59" t="s">
        <v>240</v>
      </c>
      <c r="CC421" s="51"/>
    </row>
    <row r="422" spans="1:81" s="6" customFormat="1" ht="78.75" x14ac:dyDescent="0.25">
      <c r="A422" s="37" t="s">
        <v>834</v>
      </c>
      <c r="B422" s="38" t="s">
        <v>814</v>
      </c>
      <c r="C422" s="591" t="s">
        <v>815</v>
      </c>
      <c r="D422" s="592"/>
      <c r="E422" s="593"/>
      <c r="F422" s="37" t="s">
        <v>171</v>
      </c>
      <c r="G422" s="39"/>
      <c r="H422" s="61">
        <v>-428.5</v>
      </c>
      <c r="I422" s="41">
        <v>443</v>
      </c>
      <c r="J422" s="41">
        <v>-189825.5</v>
      </c>
      <c r="K422" s="42"/>
      <c r="L422" s="42"/>
      <c r="M422" s="42"/>
      <c r="N422" s="41">
        <v>-189825.5</v>
      </c>
      <c r="O422" s="44">
        <v>0</v>
      </c>
      <c r="P422" s="44">
        <v>0</v>
      </c>
      <c r="BZ422" s="36"/>
      <c r="CA422" s="59"/>
      <c r="CB422" s="2" t="s">
        <v>815</v>
      </c>
      <c r="CC422" s="51"/>
    </row>
    <row r="423" spans="1:81" s="6" customFormat="1" ht="78.75" x14ac:dyDescent="0.25">
      <c r="A423" s="37" t="s">
        <v>835</v>
      </c>
      <c r="B423" s="38" t="s">
        <v>817</v>
      </c>
      <c r="C423" s="591" t="s">
        <v>818</v>
      </c>
      <c r="D423" s="592"/>
      <c r="E423" s="593"/>
      <c r="F423" s="37" t="s">
        <v>171</v>
      </c>
      <c r="G423" s="39"/>
      <c r="H423" s="61">
        <v>428.5</v>
      </c>
      <c r="I423" s="41">
        <v>1547.14</v>
      </c>
      <c r="J423" s="41">
        <v>2075031.9</v>
      </c>
      <c r="K423" s="42"/>
      <c r="L423" s="42"/>
      <c r="M423" s="42"/>
      <c r="N423" s="41">
        <v>2075031.9</v>
      </c>
      <c r="O423" s="44">
        <v>0</v>
      </c>
      <c r="P423" s="44">
        <v>0</v>
      </c>
      <c r="BZ423" s="36"/>
      <c r="CA423" s="59"/>
      <c r="CB423" s="2" t="s">
        <v>818</v>
      </c>
      <c r="CC423" s="51"/>
    </row>
    <row r="424" spans="1:81" s="6" customFormat="1" ht="56.25" x14ac:dyDescent="0.25">
      <c r="A424" s="37" t="s">
        <v>836</v>
      </c>
      <c r="B424" s="38" t="s">
        <v>837</v>
      </c>
      <c r="C424" s="591" t="s">
        <v>838</v>
      </c>
      <c r="D424" s="592"/>
      <c r="E424" s="593"/>
      <c r="F424" s="37" t="s">
        <v>171</v>
      </c>
      <c r="G424" s="39"/>
      <c r="H424" s="47">
        <v>4.6778000000000004</v>
      </c>
      <c r="I424" s="41">
        <v>6009.88</v>
      </c>
      <c r="J424" s="41">
        <v>28113.02</v>
      </c>
      <c r="K424" s="42"/>
      <c r="L424" s="42"/>
      <c r="M424" s="42"/>
      <c r="N424" s="41">
        <v>28113.02</v>
      </c>
      <c r="O424" s="44">
        <v>0</v>
      </c>
      <c r="P424" s="44">
        <v>0</v>
      </c>
      <c r="BZ424" s="36"/>
      <c r="CA424" s="59"/>
      <c r="CB424" s="2" t="s">
        <v>838</v>
      </c>
      <c r="CC424" s="51"/>
    </row>
    <row r="425" spans="1:81" s="6" customFormat="1" ht="78.75" x14ac:dyDescent="0.25">
      <c r="A425" s="37" t="s">
        <v>839</v>
      </c>
      <c r="B425" s="38" t="s">
        <v>817</v>
      </c>
      <c r="C425" s="591" t="s">
        <v>818</v>
      </c>
      <c r="D425" s="592"/>
      <c r="E425" s="593"/>
      <c r="F425" s="37" t="s">
        <v>171</v>
      </c>
      <c r="G425" s="39"/>
      <c r="H425" s="47">
        <v>4.6778000000000004</v>
      </c>
      <c r="I425" s="41">
        <v>1547.14</v>
      </c>
      <c r="J425" s="41">
        <v>22652.47</v>
      </c>
      <c r="K425" s="42"/>
      <c r="L425" s="42"/>
      <c r="M425" s="42"/>
      <c r="N425" s="41">
        <v>22652.47</v>
      </c>
      <c r="O425" s="44">
        <v>0</v>
      </c>
      <c r="P425" s="44">
        <v>0</v>
      </c>
      <c r="BZ425" s="36"/>
      <c r="CA425" s="59"/>
      <c r="CB425" s="2" t="s">
        <v>818</v>
      </c>
      <c r="CC425" s="51"/>
    </row>
    <row r="426" spans="1:81" s="6" customFormat="1" ht="78.75" x14ac:dyDescent="0.25">
      <c r="A426" s="37" t="s">
        <v>840</v>
      </c>
      <c r="B426" s="38" t="s">
        <v>814</v>
      </c>
      <c r="C426" s="591" t="s">
        <v>815</v>
      </c>
      <c r="D426" s="592"/>
      <c r="E426" s="593"/>
      <c r="F426" s="37" t="s">
        <v>171</v>
      </c>
      <c r="G426" s="39"/>
      <c r="H426" s="47">
        <v>-9.5600000000000004E-2</v>
      </c>
      <c r="I426" s="41">
        <v>443</v>
      </c>
      <c r="J426" s="43">
        <v>-42.35</v>
      </c>
      <c r="K426" s="42"/>
      <c r="L426" s="42"/>
      <c r="M426" s="42"/>
      <c r="N426" s="43">
        <v>-42.35</v>
      </c>
      <c r="O426" s="44">
        <v>0</v>
      </c>
      <c r="P426" s="44">
        <v>0</v>
      </c>
      <c r="BZ426" s="36"/>
      <c r="CA426" s="59"/>
      <c r="CB426" s="2" t="s">
        <v>815</v>
      </c>
      <c r="CC426" s="51"/>
    </row>
    <row r="427" spans="1:81" s="6" customFormat="1" ht="78.75" x14ac:dyDescent="0.25">
      <c r="A427" s="37" t="s">
        <v>841</v>
      </c>
      <c r="B427" s="38" t="s">
        <v>817</v>
      </c>
      <c r="C427" s="591" t="s">
        <v>818</v>
      </c>
      <c r="D427" s="592"/>
      <c r="E427" s="593"/>
      <c r="F427" s="37" t="s">
        <v>171</v>
      </c>
      <c r="G427" s="39"/>
      <c r="H427" s="47">
        <v>9.5600000000000004E-2</v>
      </c>
      <c r="I427" s="41">
        <v>1547.14</v>
      </c>
      <c r="J427" s="43">
        <v>462.95</v>
      </c>
      <c r="K427" s="42"/>
      <c r="L427" s="42"/>
      <c r="M427" s="42"/>
      <c r="N427" s="43">
        <v>462.95</v>
      </c>
      <c r="O427" s="44">
        <v>0</v>
      </c>
      <c r="P427" s="44">
        <v>0</v>
      </c>
      <c r="BZ427" s="36"/>
      <c r="CA427" s="59"/>
      <c r="CB427" s="2" t="s">
        <v>818</v>
      </c>
      <c r="CC427" s="51"/>
    </row>
    <row r="428" spans="1:81" s="6" customFormat="1" ht="45" x14ac:dyDescent="0.25">
      <c r="A428" s="37" t="s">
        <v>842</v>
      </c>
      <c r="B428" s="38" t="s">
        <v>820</v>
      </c>
      <c r="C428" s="591" t="s">
        <v>821</v>
      </c>
      <c r="D428" s="592"/>
      <c r="E428" s="593"/>
      <c r="F428" s="37" t="s">
        <v>171</v>
      </c>
      <c r="G428" s="39"/>
      <c r="H428" s="47">
        <v>0.62150000000000005</v>
      </c>
      <c r="I428" s="41">
        <v>9433.75</v>
      </c>
      <c r="J428" s="41">
        <v>5863.08</v>
      </c>
      <c r="K428" s="42"/>
      <c r="L428" s="42"/>
      <c r="M428" s="42"/>
      <c r="N428" s="41">
        <v>5863.08</v>
      </c>
      <c r="O428" s="44">
        <v>0</v>
      </c>
      <c r="P428" s="44">
        <v>0</v>
      </c>
      <c r="BZ428" s="36"/>
      <c r="CA428" s="59"/>
      <c r="CB428" s="2" t="s">
        <v>821</v>
      </c>
      <c r="CC428" s="51"/>
    </row>
    <row r="429" spans="1:81" s="6" customFormat="1" ht="90" x14ac:dyDescent="0.25">
      <c r="A429" s="37" t="s">
        <v>843</v>
      </c>
      <c r="B429" s="38" t="s">
        <v>823</v>
      </c>
      <c r="C429" s="591" t="s">
        <v>824</v>
      </c>
      <c r="D429" s="592"/>
      <c r="E429" s="593"/>
      <c r="F429" s="37" t="s">
        <v>171</v>
      </c>
      <c r="G429" s="39"/>
      <c r="H429" s="47">
        <v>-0.35149999999999998</v>
      </c>
      <c r="I429" s="41">
        <v>521.17999999999995</v>
      </c>
      <c r="J429" s="43">
        <v>-183.19</v>
      </c>
      <c r="K429" s="42"/>
      <c r="L429" s="42"/>
      <c r="M429" s="42"/>
      <c r="N429" s="43">
        <v>-183.19</v>
      </c>
      <c r="O429" s="44">
        <v>0</v>
      </c>
      <c r="P429" s="44">
        <v>0</v>
      </c>
      <c r="BZ429" s="36"/>
      <c r="CA429" s="59"/>
      <c r="CB429" s="2" t="s">
        <v>824</v>
      </c>
      <c r="CC429" s="51"/>
    </row>
    <row r="430" spans="1:81" s="6" customFormat="1" ht="78.75" x14ac:dyDescent="0.25">
      <c r="A430" s="37" t="s">
        <v>844</v>
      </c>
      <c r="B430" s="38" t="s">
        <v>826</v>
      </c>
      <c r="C430" s="591" t="s">
        <v>827</v>
      </c>
      <c r="D430" s="592"/>
      <c r="E430" s="593"/>
      <c r="F430" s="37" t="s">
        <v>171</v>
      </c>
      <c r="G430" s="39"/>
      <c r="H430" s="47">
        <v>0.62150000000000005</v>
      </c>
      <c r="I430" s="41">
        <v>1820.16</v>
      </c>
      <c r="J430" s="41">
        <v>3540.75</v>
      </c>
      <c r="K430" s="42"/>
      <c r="L430" s="42"/>
      <c r="M430" s="42"/>
      <c r="N430" s="41">
        <v>3540.75</v>
      </c>
      <c r="O430" s="44">
        <v>0</v>
      </c>
      <c r="P430" s="44">
        <v>0</v>
      </c>
      <c r="BZ430" s="36"/>
      <c r="CA430" s="59"/>
      <c r="CB430" s="2" t="s">
        <v>827</v>
      </c>
      <c r="CC430" s="51"/>
    </row>
    <row r="431" spans="1:81" s="6" customFormat="1" ht="15" x14ac:dyDescent="0.25">
      <c r="A431" s="595" t="s">
        <v>845</v>
      </c>
      <c r="B431" s="595"/>
      <c r="C431" s="595"/>
      <c r="D431" s="595"/>
      <c r="E431" s="595"/>
      <c r="F431" s="595"/>
      <c r="G431" s="595"/>
      <c r="H431" s="595"/>
      <c r="I431" s="595"/>
      <c r="J431" s="595"/>
      <c r="K431" s="595"/>
      <c r="L431" s="595"/>
      <c r="M431" s="595"/>
      <c r="N431" s="595"/>
      <c r="O431" s="595"/>
      <c r="P431" s="595"/>
      <c r="BZ431" s="36"/>
      <c r="CA431" s="59" t="s">
        <v>845</v>
      </c>
      <c r="CC431" s="51"/>
    </row>
    <row r="432" spans="1:81" s="6" customFormat="1" ht="67.5" x14ac:dyDescent="0.25">
      <c r="A432" s="37" t="s">
        <v>846</v>
      </c>
      <c r="B432" s="38" t="s">
        <v>847</v>
      </c>
      <c r="C432" s="591" t="s">
        <v>848</v>
      </c>
      <c r="D432" s="592"/>
      <c r="E432" s="593"/>
      <c r="F432" s="37" t="s">
        <v>171</v>
      </c>
      <c r="G432" s="39"/>
      <c r="H432" s="55">
        <v>21.815000000000001</v>
      </c>
      <c r="I432" s="41">
        <v>10365.49</v>
      </c>
      <c r="J432" s="41">
        <v>226123.16</v>
      </c>
      <c r="K432" s="42"/>
      <c r="L432" s="42"/>
      <c r="M432" s="42"/>
      <c r="N432" s="41">
        <v>226123.16</v>
      </c>
      <c r="O432" s="44">
        <v>0</v>
      </c>
      <c r="P432" s="44">
        <v>0</v>
      </c>
      <c r="BZ432" s="36"/>
      <c r="CA432" s="59"/>
      <c r="CB432" s="2" t="s">
        <v>848</v>
      </c>
      <c r="CC432" s="51"/>
    </row>
    <row r="433" spans="1:83" s="6" customFormat="1" ht="78.75" x14ac:dyDescent="0.25">
      <c r="A433" s="37" t="s">
        <v>849</v>
      </c>
      <c r="B433" s="38" t="s">
        <v>817</v>
      </c>
      <c r="C433" s="591" t="s">
        <v>818</v>
      </c>
      <c r="D433" s="592"/>
      <c r="E433" s="593"/>
      <c r="F433" s="37" t="s">
        <v>171</v>
      </c>
      <c r="G433" s="39"/>
      <c r="H433" s="55">
        <v>21.815000000000001</v>
      </c>
      <c r="I433" s="41">
        <v>1547.14</v>
      </c>
      <c r="J433" s="41">
        <v>105640.19</v>
      </c>
      <c r="K433" s="42"/>
      <c r="L433" s="42"/>
      <c r="M433" s="42"/>
      <c r="N433" s="41">
        <v>105640.19</v>
      </c>
      <c r="O433" s="44">
        <v>0</v>
      </c>
      <c r="P433" s="44">
        <v>0</v>
      </c>
      <c r="BZ433" s="36"/>
      <c r="CA433" s="59"/>
      <c r="CB433" s="2" t="s">
        <v>818</v>
      </c>
      <c r="CC433" s="51"/>
    </row>
    <row r="434" spans="1:83" s="6" customFormat="1" ht="45" x14ac:dyDescent="0.25">
      <c r="A434" s="37" t="s">
        <v>850</v>
      </c>
      <c r="B434" s="38" t="s">
        <v>851</v>
      </c>
      <c r="C434" s="591" t="s">
        <v>852</v>
      </c>
      <c r="D434" s="592"/>
      <c r="E434" s="593"/>
      <c r="F434" s="37" t="s">
        <v>171</v>
      </c>
      <c r="G434" s="39"/>
      <c r="H434" s="47">
        <v>0.43659999999999999</v>
      </c>
      <c r="I434" s="41">
        <v>5878.25</v>
      </c>
      <c r="J434" s="41">
        <v>2566.44</v>
      </c>
      <c r="K434" s="42"/>
      <c r="L434" s="42"/>
      <c r="M434" s="42"/>
      <c r="N434" s="41">
        <v>2566.44</v>
      </c>
      <c r="O434" s="44">
        <v>0</v>
      </c>
      <c r="P434" s="44">
        <v>0</v>
      </c>
      <c r="BZ434" s="36"/>
      <c r="CA434" s="59"/>
      <c r="CB434" s="2" t="s">
        <v>852</v>
      </c>
      <c r="CC434" s="51"/>
    </row>
    <row r="435" spans="1:83" s="6" customFormat="1" ht="78.75" x14ac:dyDescent="0.25">
      <c r="A435" s="37" t="s">
        <v>853</v>
      </c>
      <c r="B435" s="38" t="s">
        <v>854</v>
      </c>
      <c r="C435" s="591" t="s">
        <v>855</v>
      </c>
      <c r="D435" s="592"/>
      <c r="E435" s="593"/>
      <c r="F435" s="37" t="s">
        <v>171</v>
      </c>
      <c r="G435" s="39"/>
      <c r="H435" s="47">
        <v>0.43659999999999999</v>
      </c>
      <c r="I435" s="41">
        <v>2578.5700000000002</v>
      </c>
      <c r="J435" s="41">
        <v>3523.77</v>
      </c>
      <c r="K435" s="42"/>
      <c r="L435" s="42"/>
      <c r="M435" s="42"/>
      <c r="N435" s="41">
        <v>3523.77</v>
      </c>
      <c r="O435" s="44">
        <v>0</v>
      </c>
      <c r="P435" s="44">
        <v>0</v>
      </c>
      <c r="BZ435" s="36"/>
      <c r="CA435" s="59"/>
      <c r="CB435" s="2" t="s">
        <v>855</v>
      </c>
      <c r="CC435" s="51"/>
    </row>
    <row r="436" spans="1:83" s="6" customFormat="1" ht="45" x14ac:dyDescent="0.25">
      <c r="A436" s="37" t="s">
        <v>856</v>
      </c>
      <c r="B436" s="38" t="s">
        <v>820</v>
      </c>
      <c r="C436" s="591" t="s">
        <v>821</v>
      </c>
      <c r="D436" s="592"/>
      <c r="E436" s="593"/>
      <c r="F436" s="37" t="s">
        <v>171</v>
      </c>
      <c r="G436" s="39"/>
      <c r="H436" s="47">
        <v>0.21729999999999999</v>
      </c>
      <c r="I436" s="41">
        <v>9433.75</v>
      </c>
      <c r="J436" s="41">
        <v>2049.9499999999998</v>
      </c>
      <c r="K436" s="42"/>
      <c r="L436" s="42"/>
      <c r="M436" s="42"/>
      <c r="N436" s="41">
        <v>2049.9499999999998</v>
      </c>
      <c r="O436" s="44">
        <v>0</v>
      </c>
      <c r="P436" s="44">
        <v>0</v>
      </c>
      <c r="BZ436" s="36"/>
      <c r="CA436" s="59"/>
      <c r="CB436" s="2" t="s">
        <v>821</v>
      </c>
      <c r="CC436" s="51"/>
    </row>
    <row r="437" spans="1:83" s="6" customFormat="1" ht="90" x14ac:dyDescent="0.25">
      <c r="A437" s="37" t="s">
        <v>857</v>
      </c>
      <c r="B437" s="38" t="s">
        <v>823</v>
      </c>
      <c r="C437" s="591" t="s">
        <v>824</v>
      </c>
      <c r="D437" s="592"/>
      <c r="E437" s="593"/>
      <c r="F437" s="37" t="s">
        <v>171</v>
      </c>
      <c r="G437" s="39"/>
      <c r="H437" s="47">
        <v>-0.20180000000000001</v>
      </c>
      <c r="I437" s="41">
        <v>521.17999999999995</v>
      </c>
      <c r="J437" s="43">
        <v>-105.17</v>
      </c>
      <c r="K437" s="42"/>
      <c r="L437" s="42"/>
      <c r="M437" s="42"/>
      <c r="N437" s="43">
        <v>-105.17</v>
      </c>
      <c r="O437" s="44">
        <v>0</v>
      </c>
      <c r="P437" s="44">
        <v>0</v>
      </c>
      <c r="BZ437" s="36"/>
      <c r="CA437" s="59"/>
      <c r="CB437" s="2" t="s">
        <v>824</v>
      </c>
      <c r="CC437" s="51"/>
    </row>
    <row r="438" spans="1:83" s="6" customFormat="1" ht="78.75" x14ac:dyDescent="0.25">
      <c r="A438" s="37" t="s">
        <v>858</v>
      </c>
      <c r="B438" s="38" t="s">
        <v>826</v>
      </c>
      <c r="C438" s="591" t="s">
        <v>827</v>
      </c>
      <c r="D438" s="592"/>
      <c r="E438" s="593"/>
      <c r="F438" s="37" t="s">
        <v>171</v>
      </c>
      <c r="G438" s="39"/>
      <c r="H438" s="47">
        <v>0.21729999999999999</v>
      </c>
      <c r="I438" s="41">
        <v>1820.16</v>
      </c>
      <c r="J438" s="41">
        <v>1237.98</v>
      </c>
      <c r="K438" s="42"/>
      <c r="L438" s="42"/>
      <c r="M438" s="42"/>
      <c r="N438" s="41">
        <v>1237.98</v>
      </c>
      <c r="O438" s="44">
        <v>0</v>
      </c>
      <c r="P438" s="44">
        <v>0</v>
      </c>
      <c r="BZ438" s="36"/>
      <c r="CA438" s="59"/>
      <c r="CB438" s="2" t="s">
        <v>827</v>
      </c>
      <c r="CC438" s="51"/>
    </row>
    <row r="439" spans="1:83" s="6" customFormat="1" ht="78.75" x14ac:dyDescent="0.25">
      <c r="A439" s="37" t="s">
        <v>859</v>
      </c>
      <c r="B439" s="38" t="s">
        <v>860</v>
      </c>
      <c r="C439" s="591" t="s">
        <v>861</v>
      </c>
      <c r="D439" s="592"/>
      <c r="E439" s="593"/>
      <c r="F439" s="37" t="s">
        <v>171</v>
      </c>
      <c r="G439" s="39"/>
      <c r="H439" s="40">
        <v>16.170000000000002</v>
      </c>
      <c r="I439" s="41">
        <v>1253.4000000000001</v>
      </c>
      <c r="J439" s="41">
        <v>20267.48</v>
      </c>
      <c r="K439" s="42"/>
      <c r="L439" s="42"/>
      <c r="M439" s="42"/>
      <c r="N439" s="41">
        <v>20267.48</v>
      </c>
      <c r="O439" s="44">
        <v>0</v>
      </c>
      <c r="P439" s="44">
        <v>0</v>
      </c>
      <c r="BZ439" s="36"/>
      <c r="CA439" s="59"/>
      <c r="CB439" s="2" t="s">
        <v>861</v>
      </c>
      <c r="CC439" s="51"/>
    </row>
    <row r="440" spans="1:83" s="6" customFormat="1" ht="15" x14ac:dyDescent="0.25">
      <c r="A440" s="588" t="s">
        <v>862</v>
      </c>
      <c r="B440" s="589"/>
      <c r="C440" s="589"/>
      <c r="D440" s="589"/>
      <c r="E440" s="589"/>
      <c r="F440" s="589"/>
      <c r="G440" s="589"/>
      <c r="H440" s="589"/>
      <c r="I440" s="590"/>
      <c r="J440" s="48"/>
      <c r="K440" s="48"/>
      <c r="L440" s="48"/>
      <c r="M440" s="48"/>
      <c r="N440" s="48"/>
      <c r="O440" s="57">
        <v>0</v>
      </c>
      <c r="P440" s="57">
        <v>0</v>
      </c>
      <c r="BZ440" s="36"/>
      <c r="CA440" s="59"/>
      <c r="CC440" s="51" t="s">
        <v>862</v>
      </c>
    </row>
    <row r="441" spans="1:83" s="6" customFormat="1" ht="15" x14ac:dyDescent="0.25">
      <c r="A441" s="594" t="s">
        <v>863</v>
      </c>
      <c r="B441" s="594"/>
      <c r="C441" s="594"/>
      <c r="D441" s="594"/>
      <c r="E441" s="594"/>
      <c r="F441" s="594"/>
      <c r="G441" s="594"/>
      <c r="H441" s="594"/>
      <c r="I441" s="594"/>
      <c r="J441" s="594"/>
      <c r="K441" s="594"/>
      <c r="L441" s="594"/>
      <c r="M441" s="594"/>
      <c r="N441" s="594"/>
      <c r="O441" s="594"/>
      <c r="P441" s="594"/>
      <c r="BZ441" s="36" t="s">
        <v>863</v>
      </c>
      <c r="CA441" s="59"/>
      <c r="CC441" s="51"/>
    </row>
    <row r="442" spans="1:83" s="6" customFormat="1" ht="78.75" x14ac:dyDescent="0.25">
      <c r="A442" s="37" t="s">
        <v>864</v>
      </c>
      <c r="B442" s="38" t="s">
        <v>865</v>
      </c>
      <c r="C442" s="591" t="s">
        <v>866</v>
      </c>
      <c r="D442" s="592"/>
      <c r="E442" s="593"/>
      <c r="F442" s="37" t="s">
        <v>171</v>
      </c>
      <c r="G442" s="39"/>
      <c r="H442" s="61">
        <v>89.2</v>
      </c>
      <c r="I442" s="41">
        <v>2659.18</v>
      </c>
      <c r="J442" s="41">
        <v>237198.86</v>
      </c>
      <c r="K442" s="42"/>
      <c r="L442" s="42"/>
      <c r="M442" s="42"/>
      <c r="N442" s="41">
        <v>237198.86</v>
      </c>
      <c r="O442" s="44">
        <v>0</v>
      </c>
      <c r="P442" s="44">
        <v>0</v>
      </c>
      <c r="BZ442" s="36"/>
      <c r="CA442" s="59"/>
      <c r="CB442" s="2" t="s">
        <v>866</v>
      </c>
      <c r="CC442" s="51"/>
    </row>
    <row r="443" spans="1:83" s="6" customFormat="1" ht="15" x14ac:dyDescent="0.25">
      <c r="A443" s="588" t="s">
        <v>867</v>
      </c>
      <c r="B443" s="589"/>
      <c r="C443" s="589"/>
      <c r="D443" s="589"/>
      <c r="E443" s="589"/>
      <c r="F443" s="589"/>
      <c r="G443" s="589"/>
      <c r="H443" s="589"/>
      <c r="I443" s="590"/>
      <c r="J443" s="48"/>
      <c r="K443" s="48"/>
      <c r="L443" s="48"/>
      <c r="M443" s="48"/>
      <c r="N443" s="48"/>
      <c r="O443" s="57">
        <v>0</v>
      </c>
      <c r="P443" s="57">
        <v>0</v>
      </c>
      <c r="BZ443" s="36"/>
      <c r="CA443" s="59"/>
      <c r="CC443" s="51" t="s">
        <v>867</v>
      </c>
    </row>
    <row r="444" spans="1:83" s="6" customFormat="1" ht="15" x14ac:dyDescent="0.25">
      <c r="A444" s="588" t="s">
        <v>116</v>
      </c>
      <c r="B444" s="589"/>
      <c r="C444" s="589"/>
      <c r="D444" s="589"/>
      <c r="E444" s="589"/>
      <c r="F444" s="589"/>
      <c r="G444" s="589"/>
      <c r="H444" s="589"/>
      <c r="I444" s="590"/>
      <c r="J444" s="48"/>
      <c r="K444" s="48"/>
      <c r="L444" s="48"/>
      <c r="M444" s="48"/>
      <c r="N444" s="48"/>
      <c r="O444" s="48"/>
      <c r="P444" s="48"/>
      <c r="CD444" s="51" t="s">
        <v>116</v>
      </c>
    </row>
    <row r="445" spans="1:83" s="6" customFormat="1" ht="15" x14ac:dyDescent="0.25">
      <c r="A445" s="584" t="s">
        <v>117</v>
      </c>
      <c r="B445" s="585"/>
      <c r="C445" s="585"/>
      <c r="D445" s="585"/>
      <c r="E445" s="585"/>
      <c r="F445" s="585"/>
      <c r="G445" s="585"/>
      <c r="H445" s="585"/>
      <c r="I445" s="586"/>
      <c r="J445" s="41">
        <v>65361442.340000004</v>
      </c>
      <c r="K445" s="42"/>
      <c r="L445" s="42"/>
      <c r="M445" s="42"/>
      <c r="N445" s="42"/>
      <c r="O445" s="42"/>
      <c r="P445" s="42"/>
      <c r="CD445" s="51"/>
      <c r="CE445" s="2" t="s">
        <v>117</v>
      </c>
    </row>
    <row r="446" spans="1:83" s="6" customFormat="1" ht="15" x14ac:dyDescent="0.25">
      <c r="A446" s="584" t="s">
        <v>118</v>
      </c>
      <c r="B446" s="585"/>
      <c r="C446" s="585"/>
      <c r="D446" s="585"/>
      <c r="E446" s="585"/>
      <c r="F446" s="585"/>
      <c r="G446" s="585"/>
      <c r="H446" s="585"/>
      <c r="I446" s="586"/>
      <c r="J446" s="41">
        <v>77448780.939999998</v>
      </c>
      <c r="K446" s="42"/>
      <c r="L446" s="42"/>
      <c r="M446" s="42"/>
      <c r="N446" s="42"/>
      <c r="O446" s="42"/>
      <c r="P446" s="42"/>
      <c r="CD446" s="51"/>
      <c r="CE446" s="2" t="s">
        <v>118</v>
      </c>
    </row>
    <row r="447" spans="1:83" s="6" customFormat="1" ht="15" x14ac:dyDescent="0.25">
      <c r="A447" s="584" t="s">
        <v>868</v>
      </c>
      <c r="B447" s="585"/>
      <c r="C447" s="585"/>
      <c r="D447" s="585"/>
      <c r="E447" s="585"/>
      <c r="F447" s="585"/>
      <c r="G447" s="585"/>
      <c r="H447" s="585"/>
      <c r="I447" s="586"/>
      <c r="J447" s="41">
        <v>17951.310000000001</v>
      </c>
      <c r="K447" s="42"/>
      <c r="L447" s="42"/>
      <c r="M447" s="42"/>
      <c r="N447" s="42"/>
      <c r="O447" s="42"/>
      <c r="P447" s="42"/>
      <c r="CD447" s="51"/>
      <c r="CE447" s="2" t="s">
        <v>868</v>
      </c>
    </row>
    <row r="448" spans="1:83" s="6" customFormat="1" ht="15" x14ac:dyDescent="0.25">
      <c r="A448" s="584" t="s">
        <v>119</v>
      </c>
      <c r="B448" s="585"/>
      <c r="C448" s="585"/>
      <c r="D448" s="585"/>
      <c r="E448" s="585"/>
      <c r="F448" s="585"/>
      <c r="G448" s="585"/>
      <c r="H448" s="585"/>
      <c r="I448" s="586"/>
      <c r="J448" s="41">
        <v>7594248.0499999998</v>
      </c>
      <c r="K448" s="42"/>
      <c r="L448" s="42"/>
      <c r="M448" s="42"/>
      <c r="N448" s="42"/>
      <c r="O448" s="42"/>
      <c r="P448" s="42"/>
      <c r="CD448" s="51"/>
      <c r="CE448" s="2" t="s">
        <v>119</v>
      </c>
    </row>
    <row r="449" spans="1:84" s="6" customFormat="1" ht="15" x14ac:dyDescent="0.25">
      <c r="A449" s="584" t="s">
        <v>120</v>
      </c>
      <c r="B449" s="585"/>
      <c r="C449" s="585"/>
      <c r="D449" s="585"/>
      <c r="E449" s="585"/>
      <c r="F449" s="585"/>
      <c r="G449" s="585"/>
      <c r="H449" s="585"/>
      <c r="I449" s="586"/>
      <c r="J449" s="41">
        <v>7692526</v>
      </c>
      <c r="K449" s="42"/>
      <c r="L449" s="42"/>
      <c r="M449" s="42"/>
      <c r="N449" s="42"/>
      <c r="O449" s="42"/>
      <c r="P449" s="42"/>
      <c r="CD449" s="51"/>
      <c r="CE449" s="2" t="s">
        <v>120</v>
      </c>
    </row>
    <row r="450" spans="1:84" s="6" customFormat="1" ht="15" x14ac:dyDescent="0.25">
      <c r="A450" s="584" t="s">
        <v>121</v>
      </c>
      <c r="B450" s="585"/>
      <c r="C450" s="585"/>
      <c r="D450" s="585"/>
      <c r="E450" s="585"/>
      <c r="F450" s="585"/>
      <c r="G450" s="585"/>
      <c r="H450" s="585"/>
      <c r="I450" s="586"/>
      <c r="J450" s="41">
        <v>4412763.91</v>
      </c>
      <c r="K450" s="42"/>
      <c r="L450" s="42"/>
      <c r="M450" s="42"/>
      <c r="N450" s="42"/>
      <c r="O450" s="42"/>
      <c r="P450" s="42"/>
      <c r="CD450" s="51"/>
      <c r="CE450" s="2" t="s">
        <v>121</v>
      </c>
    </row>
    <row r="451" spans="1:84" s="6" customFormat="1" ht="15" x14ac:dyDescent="0.25">
      <c r="A451" s="588" t="s">
        <v>122</v>
      </c>
      <c r="B451" s="589"/>
      <c r="C451" s="589"/>
      <c r="D451" s="589"/>
      <c r="E451" s="589"/>
      <c r="F451" s="589"/>
      <c r="G451" s="589"/>
      <c r="H451" s="589"/>
      <c r="I451" s="590"/>
      <c r="J451" s="56">
        <v>77466732.25</v>
      </c>
      <c r="K451" s="48"/>
      <c r="L451" s="48"/>
      <c r="M451" s="48"/>
      <c r="N451" s="48"/>
      <c r="O451" s="63">
        <v>13666.0267344</v>
      </c>
      <c r="P451" s="63">
        <v>3913.1007202000001</v>
      </c>
      <c r="CD451" s="51"/>
      <c r="CF451" s="51" t="s">
        <v>122</v>
      </c>
    </row>
    <row r="452" spans="1:84" s="6" customFormat="1" ht="15" x14ac:dyDescent="0.25">
      <c r="A452" s="584" t="s">
        <v>123</v>
      </c>
      <c r="B452" s="585"/>
      <c r="C452" s="585"/>
      <c r="D452" s="585"/>
      <c r="E452" s="585"/>
      <c r="F452" s="585"/>
      <c r="G452" s="585"/>
      <c r="H452" s="585"/>
      <c r="I452" s="586"/>
      <c r="J452" s="42"/>
      <c r="K452" s="42"/>
      <c r="L452" s="42"/>
      <c r="M452" s="42"/>
      <c r="N452" s="42"/>
      <c r="O452" s="42"/>
      <c r="P452" s="42"/>
      <c r="CD452" s="51"/>
      <c r="CE452" s="2" t="s">
        <v>123</v>
      </c>
      <c r="CF452" s="51"/>
    </row>
    <row r="453" spans="1:84" s="6" customFormat="1" ht="15" x14ac:dyDescent="0.25">
      <c r="A453" s="584" t="s">
        <v>159</v>
      </c>
      <c r="B453" s="585"/>
      <c r="C453" s="585"/>
      <c r="D453" s="585"/>
      <c r="E453" s="585"/>
      <c r="F453" s="585"/>
      <c r="G453" s="585"/>
      <c r="H453" s="585"/>
      <c r="I453" s="586"/>
      <c r="J453" s="42"/>
      <c r="K453" s="42"/>
      <c r="L453" s="42"/>
      <c r="M453" s="42"/>
      <c r="N453" s="42"/>
      <c r="O453" s="42"/>
      <c r="P453" s="42"/>
      <c r="CD453" s="51"/>
      <c r="CE453" s="2" t="s">
        <v>159</v>
      </c>
      <c r="CF453" s="51"/>
    </row>
    <row r="454" spans="1:84" s="6" customFormat="1" ht="15" x14ac:dyDescent="0.25">
      <c r="A454" s="584" t="s">
        <v>124</v>
      </c>
      <c r="B454" s="585"/>
      <c r="C454" s="585"/>
      <c r="D454" s="585"/>
      <c r="E454" s="585"/>
      <c r="F454" s="585"/>
      <c r="G454" s="585"/>
      <c r="H454" s="585"/>
      <c r="I454" s="586"/>
      <c r="J454" s="42"/>
      <c r="K454" s="42"/>
      <c r="L454" s="42"/>
      <c r="M454" s="42"/>
      <c r="N454" s="42"/>
      <c r="O454" s="42"/>
      <c r="P454" s="42"/>
      <c r="CD454" s="51"/>
      <c r="CE454" s="2" t="s">
        <v>124</v>
      </c>
      <c r="CF454" s="51"/>
    </row>
    <row r="455" spans="1:84" s="6" customFormat="1" ht="3" customHeight="1" x14ac:dyDescent="0.25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3"/>
      <c r="M455" s="53"/>
      <c r="N455" s="53"/>
      <c r="O455" s="54"/>
      <c r="P455" s="54"/>
    </row>
    <row r="456" spans="1:84" s="6" customFormat="1" ht="53.2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</row>
    <row r="457" spans="1:84" s="6" customFormat="1" ht="15" x14ac:dyDescent="0.25">
      <c r="A457" s="7"/>
      <c r="B457" s="7"/>
      <c r="C457" s="7"/>
      <c r="D457" s="7"/>
      <c r="E457" s="7"/>
      <c r="F457" s="7"/>
      <c r="G457" s="7"/>
      <c r="H457" s="19"/>
      <c r="I457" s="587"/>
      <c r="J457" s="587"/>
      <c r="K457" s="587"/>
      <c r="L457" s="7"/>
      <c r="M457" s="7"/>
      <c r="N457" s="7"/>
      <c r="O457" s="7"/>
      <c r="P457" s="7"/>
    </row>
    <row r="458" spans="1:84" s="6" customFormat="1" ht="1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</row>
    <row r="459" spans="1:84" s="6" customFormat="1" ht="1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</row>
  </sheetData>
  <mergeCells count="456">
    <mergeCell ref="A8:P8"/>
    <mergeCell ref="A9:P9"/>
    <mergeCell ref="A11:P11"/>
    <mergeCell ref="A12:P12"/>
    <mergeCell ref="A13:P13"/>
    <mergeCell ref="A2:C2"/>
    <mergeCell ref="M2:P2"/>
    <mergeCell ref="A3:D3"/>
    <mergeCell ref="L3:P3"/>
    <mergeCell ref="A4:D4"/>
    <mergeCell ref="L4:P4"/>
    <mergeCell ref="A14:P14"/>
    <mergeCell ref="C15:G15"/>
    <mergeCell ref="E22:P22"/>
    <mergeCell ref="A24:A26"/>
    <mergeCell ref="B24:B26"/>
    <mergeCell ref="C24:E26"/>
    <mergeCell ref="F24:F26"/>
    <mergeCell ref="G24:H24"/>
    <mergeCell ref="I24:N24"/>
    <mergeCell ref="O24:O26"/>
    <mergeCell ref="P24:P26"/>
    <mergeCell ref="G25:G26"/>
    <mergeCell ref="H25:H26"/>
    <mergeCell ref="I25:I26"/>
    <mergeCell ref="J25:J26"/>
    <mergeCell ref="K25:N25"/>
    <mergeCell ref="C32:E32"/>
    <mergeCell ref="C33:E33"/>
    <mergeCell ref="C34:E34"/>
    <mergeCell ref="A35:I35"/>
    <mergeCell ref="A36:P36"/>
    <mergeCell ref="C27:E27"/>
    <mergeCell ref="A28:P28"/>
    <mergeCell ref="A29:P29"/>
    <mergeCell ref="C30:E30"/>
    <mergeCell ref="C31:E31"/>
    <mergeCell ref="C42:E42"/>
    <mergeCell ref="C43:E43"/>
    <mergeCell ref="C44:E44"/>
    <mergeCell ref="C45:E45"/>
    <mergeCell ref="C46:E46"/>
    <mergeCell ref="A37:P37"/>
    <mergeCell ref="C38:E38"/>
    <mergeCell ref="C39:E39"/>
    <mergeCell ref="C40:E40"/>
    <mergeCell ref="C41:E4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C57:E57"/>
    <mergeCell ref="A58:P58"/>
    <mergeCell ref="C59:E59"/>
    <mergeCell ref="C60:E60"/>
    <mergeCell ref="C61:E61"/>
    <mergeCell ref="C72:E72"/>
    <mergeCell ref="C73:E73"/>
    <mergeCell ref="A74:I74"/>
    <mergeCell ref="A75:P75"/>
    <mergeCell ref="A76:P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E88"/>
    <mergeCell ref="A89:I89"/>
    <mergeCell ref="A90:P90"/>
    <mergeCell ref="A91:P91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112:E112"/>
    <mergeCell ref="C113:E113"/>
    <mergeCell ref="C114:E114"/>
    <mergeCell ref="C115:E115"/>
    <mergeCell ref="A116:P116"/>
    <mergeCell ref="C107:E107"/>
    <mergeCell ref="C108:E108"/>
    <mergeCell ref="A109:P109"/>
    <mergeCell ref="C110:E110"/>
    <mergeCell ref="C111:E111"/>
    <mergeCell ref="C122:E122"/>
    <mergeCell ref="C123:E123"/>
    <mergeCell ref="C124:E124"/>
    <mergeCell ref="C125:E125"/>
    <mergeCell ref="C126:E126"/>
    <mergeCell ref="C117:E117"/>
    <mergeCell ref="C118:E118"/>
    <mergeCell ref="C119:E119"/>
    <mergeCell ref="C120:E120"/>
    <mergeCell ref="C121:E121"/>
    <mergeCell ref="C132:E132"/>
    <mergeCell ref="C133:E133"/>
    <mergeCell ref="C134:E134"/>
    <mergeCell ref="A135:I135"/>
    <mergeCell ref="A136:P136"/>
    <mergeCell ref="C127:E127"/>
    <mergeCell ref="C128:E128"/>
    <mergeCell ref="C129:E129"/>
    <mergeCell ref="C130:E130"/>
    <mergeCell ref="A131:P131"/>
    <mergeCell ref="C142:E142"/>
    <mergeCell ref="C143:E143"/>
    <mergeCell ref="C144:E144"/>
    <mergeCell ref="C145:E145"/>
    <mergeCell ref="A146:I146"/>
    <mergeCell ref="C137:E137"/>
    <mergeCell ref="C138:E138"/>
    <mergeCell ref="C139:E139"/>
    <mergeCell ref="C140:E140"/>
    <mergeCell ref="C141:E141"/>
    <mergeCell ref="C152:E152"/>
    <mergeCell ref="C153:E153"/>
    <mergeCell ref="C154:E154"/>
    <mergeCell ref="C155:E155"/>
    <mergeCell ref="C156:E156"/>
    <mergeCell ref="A147:P147"/>
    <mergeCell ref="A148:P148"/>
    <mergeCell ref="C149:E149"/>
    <mergeCell ref="C150:E150"/>
    <mergeCell ref="C151:E151"/>
    <mergeCell ref="C162:E162"/>
    <mergeCell ref="C163:E163"/>
    <mergeCell ref="C164:E164"/>
    <mergeCell ref="C165:E165"/>
    <mergeCell ref="A166:P166"/>
    <mergeCell ref="A157:P157"/>
    <mergeCell ref="C158:E158"/>
    <mergeCell ref="C159:E159"/>
    <mergeCell ref="C160:E160"/>
    <mergeCell ref="C161:E161"/>
    <mergeCell ref="C172:E172"/>
    <mergeCell ref="C173:E173"/>
    <mergeCell ref="C174:E174"/>
    <mergeCell ref="C175:E175"/>
    <mergeCell ref="A176:P176"/>
    <mergeCell ref="C167:E167"/>
    <mergeCell ref="C168:E168"/>
    <mergeCell ref="C169:E169"/>
    <mergeCell ref="C170:E170"/>
    <mergeCell ref="C171:E171"/>
    <mergeCell ref="C182:E182"/>
    <mergeCell ref="A183:I183"/>
    <mergeCell ref="A184:P184"/>
    <mergeCell ref="C185:E185"/>
    <mergeCell ref="C186:E186"/>
    <mergeCell ref="C177:E177"/>
    <mergeCell ref="C178:E178"/>
    <mergeCell ref="C179:E179"/>
    <mergeCell ref="C180:E180"/>
    <mergeCell ref="C181:E181"/>
    <mergeCell ref="C192:E192"/>
    <mergeCell ref="C193:E193"/>
    <mergeCell ref="C194:E194"/>
    <mergeCell ref="C195:E195"/>
    <mergeCell ref="A196:P196"/>
    <mergeCell ref="A187:I187"/>
    <mergeCell ref="A188:P188"/>
    <mergeCell ref="A189:P189"/>
    <mergeCell ref="C190:E190"/>
    <mergeCell ref="C191:E191"/>
    <mergeCell ref="C202:E202"/>
    <mergeCell ref="C203:E203"/>
    <mergeCell ref="C204:E204"/>
    <mergeCell ref="C205:E205"/>
    <mergeCell ref="C206:E206"/>
    <mergeCell ref="C197:E197"/>
    <mergeCell ref="C198:E198"/>
    <mergeCell ref="A199:P199"/>
    <mergeCell ref="C200:E200"/>
    <mergeCell ref="C201:E201"/>
    <mergeCell ref="A212:I212"/>
    <mergeCell ref="A213:P213"/>
    <mergeCell ref="A214:P214"/>
    <mergeCell ref="C215:E215"/>
    <mergeCell ref="C216:E216"/>
    <mergeCell ref="C207:E207"/>
    <mergeCell ref="C208:E208"/>
    <mergeCell ref="A209:P209"/>
    <mergeCell ref="C210:E210"/>
    <mergeCell ref="C211:E211"/>
    <mergeCell ref="C222:E222"/>
    <mergeCell ref="A223:P223"/>
    <mergeCell ref="C224:E224"/>
    <mergeCell ref="C225:E225"/>
    <mergeCell ref="C226:E226"/>
    <mergeCell ref="C217:E217"/>
    <mergeCell ref="C218:E218"/>
    <mergeCell ref="C219:E219"/>
    <mergeCell ref="C220:E220"/>
    <mergeCell ref="C221:E221"/>
    <mergeCell ref="C232:E232"/>
    <mergeCell ref="C233:E233"/>
    <mergeCell ref="C234:E234"/>
    <mergeCell ref="C235:E235"/>
    <mergeCell ref="C236:E236"/>
    <mergeCell ref="C227:E227"/>
    <mergeCell ref="C228:E228"/>
    <mergeCell ref="C229:E229"/>
    <mergeCell ref="C230:E230"/>
    <mergeCell ref="A231:P231"/>
    <mergeCell ref="C242:E242"/>
    <mergeCell ref="C243:E243"/>
    <mergeCell ref="C244:E244"/>
    <mergeCell ref="C245:E245"/>
    <mergeCell ref="C246:E246"/>
    <mergeCell ref="C237:E237"/>
    <mergeCell ref="C238:E238"/>
    <mergeCell ref="C239:E239"/>
    <mergeCell ref="C240:E240"/>
    <mergeCell ref="A241:P241"/>
    <mergeCell ref="C252:E252"/>
    <mergeCell ref="C253:E253"/>
    <mergeCell ref="C254:E254"/>
    <mergeCell ref="C255:E255"/>
    <mergeCell ref="C256:E256"/>
    <mergeCell ref="A247:I247"/>
    <mergeCell ref="A248:P248"/>
    <mergeCell ref="A249:P249"/>
    <mergeCell ref="C250:E250"/>
    <mergeCell ref="C251:E251"/>
    <mergeCell ref="C262:E262"/>
    <mergeCell ref="C263:E263"/>
    <mergeCell ref="C264:E264"/>
    <mergeCell ref="C265:E265"/>
    <mergeCell ref="C266:E266"/>
    <mergeCell ref="C257:E257"/>
    <mergeCell ref="C258:E258"/>
    <mergeCell ref="C259:E259"/>
    <mergeCell ref="C260:E260"/>
    <mergeCell ref="C261:E261"/>
    <mergeCell ref="C272:E272"/>
    <mergeCell ref="C273:E273"/>
    <mergeCell ref="C274:E274"/>
    <mergeCell ref="C275:E275"/>
    <mergeCell ref="C276:E276"/>
    <mergeCell ref="C267:E267"/>
    <mergeCell ref="C268:E268"/>
    <mergeCell ref="C269:E269"/>
    <mergeCell ref="C270:E270"/>
    <mergeCell ref="C271:E271"/>
    <mergeCell ref="C282:E282"/>
    <mergeCell ref="C283:E283"/>
    <mergeCell ref="C284:E284"/>
    <mergeCell ref="C285:E285"/>
    <mergeCell ref="C286:E286"/>
    <mergeCell ref="C277:E277"/>
    <mergeCell ref="C278:E278"/>
    <mergeCell ref="C279:E279"/>
    <mergeCell ref="C280:E280"/>
    <mergeCell ref="C281:E281"/>
    <mergeCell ref="C292:E292"/>
    <mergeCell ref="C293:E293"/>
    <mergeCell ref="C294:E294"/>
    <mergeCell ref="C295:E295"/>
    <mergeCell ref="C296:E296"/>
    <mergeCell ref="C287:E287"/>
    <mergeCell ref="C288:E288"/>
    <mergeCell ref="C289:E289"/>
    <mergeCell ref="C290:E290"/>
    <mergeCell ref="C291:E291"/>
    <mergeCell ref="C302:E302"/>
    <mergeCell ref="C303:E303"/>
    <mergeCell ref="C304:E304"/>
    <mergeCell ref="C305:E305"/>
    <mergeCell ref="C306:E306"/>
    <mergeCell ref="C297:E297"/>
    <mergeCell ref="C298:E298"/>
    <mergeCell ref="C299:E299"/>
    <mergeCell ref="C300:E300"/>
    <mergeCell ref="C301:E301"/>
    <mergeCell ref="C312:E312"/>
    <mergeCell ref="C313:E313"/>
    <mergeCell ref="C314:E314"/>
    <mergeCell ref="C315:E315"/>
    <mergeCell ref="C316:E316"/>
    <mergeCell ref="C307:E307"/>
    <mergeCell ref="C308:E308"/>
    <mergeCell ref="C309:E309"/>
    <mergeCell ref="C310:E310"/>
    <mergeCell ref="C311:E311"/>
    <mergeCell ref="C322:E322"/>
    <mergeCell ref="A323:P323"/>
    <mergeCell ref="C324:E324"/>
    <mergeCell ref="C325:E325"/>
    <mergeCell ref="C326:E326"/>
    <mergeCell ref="C317:E317"/>
    <mergeCell ref="C318:E318"/>
    <mergeCell ref="C319:E319"/>
    <mergeCell ref="C320:E320"/>
    <mergeCell ref="C321:E321"/>
    <mergeCell ref="C332:E332"/>
    <mergeCell ref="C333:E333"/>
    <mergeCell ref="C334:E334"/>
    <mergeCell ref="C335:E335"/>
    <mergeCell ref="C336:E336"/>
    <mergeCell ref="C327:E327"/>
    <mergeCell ref="C328:E328"/>
    <mergeCell ref="C329:E329"/>
    <mergeCell ref="A330:P330"/>
    <mergeCell ref="C331:E331"/>
    <mergeCell ref="C342:E342"/>
    <mergeCell ref="C343:E343"/>
    <mergeCell ref="C344:E344"/>
    <mergeCell ref="C345:E345"/>
    <mergeCell ref="C346:E346"/>
    <mergeCell ref="C337:E337"/>
    <mergeCell ref="C338:E338"/>
    <mergeCell ref="C339:E339"/>
    <mergeCell ref="C340:E340"/>
    <mergeCell ref="C341:E341"/>
    <mergeCell ref="C352:E352"/>
    <mergeCell ref="C353:E353"/>
    <mergeCell ref="C354:E354"/>
    <mergeCell ref="C355:E355"/>
    <mergeCell ref="C356:E356"/>
    <mergeCell ref="C347:E347"/>
    <mergeCell ref="C348:E348"/>
    <mergeCell ref="C349:E349"/>
    <mergeCell ref="C350:E350"/>
    <mergeCell ref="C351:E351"/>
    <mergeCell ref="C362:E362"/>
    <mergeCell ref="C363:E363"/>
    <mergeCell ref="C364:E364"/>
    <mergeCell ref="C365:E365"/>
    <mergeCell ref="C366:E366"/>
    <mergeCell ref="C357:E357"/>
    <mergeCell ref="C358:E358"/>
    <mergeCell ref="C359:E359"/>
    <mergeCell ref="C360:E360"/>
    <mergeCell ref="C361:E361"/>
    <mergeCell ref="C372:E372"/>
    <mergeCell ref="C373:E373"/>
    <mergeCell ref="C374:E374"/>
    <mergeCell ref="C375:E375"/>
    <mergeCell ref="C376:E376"/>
    <mergeCell ref="C367:E367"/>
    <mergeCell ref="C368:E368"/>
    <mergeCell ref="C369:E369"/>
    <mergeCell ref="C370:E370"/>
    <mergeCell ref="C371:E371"/>
    <mergeCell ref="C382:E382"/>
    <mergeCell ref="C383:E383"/>
    <mergeCell ref="C384:E384"/>
    <mergeCell ref="C385:E385"/>
    <mergeCell ref="C386:E386"/>
    <mergeCell ref="C377:E377"/>
    <mergeCell ref="C378:E378"/>
    <mergeCell ref="C379:E379"/>
    <mergeCell ref="A380:P380"/>
    <mergeCell ref="C381:E381"/>
    <mergeCell ref="C392:E392"/>
    <mergeCell ref="C393:E393"/>
    <mergeCell ref="C394:E394"/>
    <mergeCell ref="C395:E395"/>
    <mergeCell ref="C396:E396"/>
    <mergeCell ref="C387:E387"/>
    <mergeCell ref="C388:E388"/>
    <mergeCell ref="C389:E389"/>
    <mergeCell ref="C390:E390"/>
    <mergeCell ref="C391:E391"/>
    <mergeCell ref="C402:E402"/>
    <mergeCell ref="C403:E403"/>
    <mergeCell ref="C404:E404"/>
    <mergeCell ref="C405:E405"/>
    <mergeCell ref="C406:E406"/>
    <mergeCell ref="C397:E397"/>
    <mergeCell ref="C398:E398"/>
    <mergeCell ref="C399:E399"/>
    <mergeCell ref="C400:E400"/>
    <mergeCell ref="C401:E401"/>
    <mergeCell ref="C412:E412"/>
    <mergeCell ref="C413:E413"/>
    <mergeCell ref="C414:E414"/>
    <mergeCell ref="A415:P415"/>
    <mergeCell ref="C416:E416"/>
    <mergeCell ref="A407:I407"/>
    <mergeCell ref="A408:P408"/>
    <mergeCell ref="A409:P409"/>
    <mergeCell ref="C410:E410"/>
    <mergeCell ref="C411:E411"/>
    <mergeCell ref="C422:E422"/>
    <mergeCell ref="C423:E423"/>
    <mergeCell ref="C424:E424"/>
    <mergeCell ref="C425:E425"/>
    <mergeCell ref="C426:E426"/>
    <mergeCell ref="C417:E417"/>
    <mergeCell ref="C418:E418"/>
    <mergeCell ref="C419:E419"/>
    <mergeCell ref="C420:E420"/>
    <mergeCell ref="A421:P421"/>
    <mergeCell ref="C432:E432"/>
    <mergeCell ref="C433:E433"/>
    <mergeCell ref="C434:E434"/>
    <mergeCell ref="C435:E435"/>
    <mergeCell ref="C436:E436"/>
    <mergeCell ref="C427:E427"/>
    <mergeCell ref="C428:E428"/>
    <mergeCell ref="C429:E429"/>
    <mergeCell ref="C430:E430"/>
    <mergeCell ref="A431:P431"/>
    <mergeCell ref="C442:E442"/>
    <mergeCell ref="A443:I443"/>
    <mergeCell ref="A444:I444"/>
    <mergeCell ref="A445:I445"/>
    <mergeCell ref="A446:I446"/>
    <mergeCell ref="C437:E437"/>
    <mergeCell ref="C438:E438"/>
    <mergeCell ref="C439:E439"/>
    <mergeCell ref="A440:I440"/>
    <mergeCell ref="A441:P441"/>
    <mergeCell ref="A452:I452"/>
    <mergeCell ref="A453:I453"/>
    <mergeCell ref="A454:I454"/>
    <mergeCell ref="I457:K457"/>
    <mergeCell ref="A447:I447"/>
    <mergeCell ref="A448:I448"/>
    <mergeCell ref="A449:I449"/>
    <mergeCell ref="A450:I450"/>
    <mergeCell ref="A451:I45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2D7C4-38A3-4B26-8E8D-17F95958EEB5}">
  <sheetPr>
    <pageSetUpPr fitToPage="1"/>
  </sheetPr>
  <dimension ref="A1:CD45"/>
  <sheetViews>
    <sheetView topLeftCell="A16" workbookViewId="0">
      <selection activeCell="C30" sqref="C30:E30"/>
    </sheetView>
  </sheetViews>
  <sheetFormatPr defaultColWidth="9.140625" defaultRowHeight="11.25" customHeight="1" x14ac:dyDescent="0.2"/>
  <cols>
    <col min="1" max="1" width="9" style="196" customWidth="1"/>
    <col min="2" max="2" width="20.140625" style="196" customWidth="1"/>
    <col min="3" max="4" width="10.42578125" style="196" customWidth="1"/>
    <col min="5" max="5" width="13.28515625" style="196" customWidth="1"/>
    <col min="6" max="6" width="8.5703125" style="196" customWidth="1"/>
    <col min="7" max="7" width="9.42578125" style="196" customWidth="1"/>
    <col min="8" max="8" width="10.140625" style="196" customWidth="1"/>
    <col min="9" max="9" width="11.85546875" style="196" customWidth="1"/>
    <col min="10" max="10" width="12.140625" style="196" customWidth="1"/>
    <col min="11" max="14" width="10.7109375" style="196" customWidth="1"/>
    <col min="15" max="16" width="11" style="196" customWidth="1"/>
    <col min="17" max="19" width="8.7109375" style="196" customWidth="1"/>
    <col min="20" max="23" width="50" style="153" hidden="1" customWidth="1"/>
    <col min="24" max="28" width="54.140625" style="153" hidden="1" customWidth="1"/>
    <col min="29" max="60" width="180.28515625" style="197" hidden="1" customWidth="1"/>
    <col min="61" max="65" width="52.140625" style="198" hidden="1" customWidth="1"/>
    <col min="66" max="77" width="130.28515625" style="198" hidden="1" customWidth="1"/>
    <col min="78" max="78" width="180.28515625" style="199" hidden="1" customWidth="1"/>
    <col min="79" max="79" width="34.140625" style="153" hidden="1" customWidth="1"/>
    <col min="80" max="82" width="103.28515625" style="153" hidden="1" customWidth="1"/>
    <col min="83" max="16384" width="9.140625" style="196"/>
  </cols>
  <sheetData>
    <row r="1" spans="1:65" s="150" customFormat="1" ht="15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9"/>
      <c r="K1" s="148"/>
      <c r="L1" s="148"/>
      <c r="M1" s="148"/>
      <c r="N1" s="148"/>
      <c r="O1" s="148"/>
      <c r="P1" s="148"/>
    </row>
    <row r="2" spans="1:65" s="150" customFormat="1" ht="11.25" customHeight="1" x14ac:dyDescent="0.25">
      <c r="A2" s="577" t="s">
        <v>0</v>
      </c>
      <c r="B2" s="577"/>
      <c r="C2" s="577"/>
      <c r="D2" s="151"/>
      <c r="E2" s="148"/>
      <c r="F2" s="148"/>
      <c r="G2" s="148"/>
      <c r="H2" s="151"/>
      <c r="I2" s="148"/>
      <c r="J2" s="148"/>
      <c r="K2" s="151"/>
      <c r="L2" s="148"/>
      <c r="M2" s="577" t="s">
        <v>1</v>
      </c>
      <c r="N2" s="577"/>
      <c r="O2" s="577"/>
      <c r="P2" s="577"/>
    </row>
    <row r="3" spans="1:65" s="150" customFormat="1" ht="11.25" customHeight="1" x14ac:dyDescent="0.25">
      <c r="A3" s="578"/>
      <c r="B3" s="578"/>
      <c r="C3" s="578"/>
      <c r="D3" s="578"/>
      <c r="E3" s="148"/>
      <c r="F3" s="148"/>
      <c r="G3" s="152"/>
      <c r="H3" s="152"/>
      <c r="I3" s="148"/>
      <c r="J3" s="152"/>
      <c r="K3" s="152"/>
      <c r="L3" s="579"/>
      <c r="M3" s="579"/>
      <c r="N3" s="579"/>
      <c r="O3" s="579"/>
      <c r="P3" s="579"/>
    </row>
    <row r="4" spans="1:65" s="150" customFormat="1" ht="15" x14ac:dyDescent="0.25">
      <c r="A4" s="580"/>
      <c r="B4" s="580"/>
      <c r="C4" s="580"/>
      <c r="D4" s="580"/>
      <c r="E4" s="148"/>
      <c r="F4" s="148"/>
      <c r="G4" s="152"/>
      <c r="H4" s="152"/>
      <c r="I4" s="148"/>
      <c r="J4" s="152"/>
      <c r="K4" s="152"/>
      <c r="L4" s="580"/>
      <c r="M4" s="580"/>
      <c r="N4" s="580"/>
      <c r="O4" s="580"/>
      <c r="P4" s="580"/>
      <c r="T4" s="153" t="s">
        <v>2</v>
      </c>
      <c r="U4" s="153" t="s">
        <v>2</v>
      </c>
      <c r="V4" s="153" t="s">
        <v>2</v>
      </c>
      <c r="W4" s="153" t="s">
        <v>2</v>
      </c>
      <c r="X4" s="153" t="s">
        <v>2</v>
      </c>
      <c r="Y4" s="153" t="s">
        <v>2</v>
      </c>
      <c r="Z4" s="153" t="s">
        <v>2</v>
      </c>
      <c r="AA4" s="153" t="s">
        <v>2</v>
      </c>
      <c r="AB4" s="153" t="s">
        <v>2</v>
      </c>
    </row>
    <row r="5" spans="1:65" s="150" customFormat="1" ht="11.25" customHeight="1" x14ac:dyDescent="0.25">
      <c r="A5" s="154"/>
      <c r="B5" s="155"/>
      <c r="C5" s="156"/>
      <c r="D5" s="157"/>
      <c r="E5" s="148"/>
      <c r="F5" s="148"/>
      <c r="G5" s="148"/>
      <c r="H5" s="148"/>
      <c r="I5" s="148"/>
      <c r="J5" s="148"/>
      <c r="K5" s="148"/>
      <c r="L5" s="154"/>
      <c r="M5" s="154"/>
      <c r="N5" s="154"/>
      <c r="O5" s="154"/>
      <c r="P5" s="157"/>
    </row>
    <row r="6" spans="1:65" s="203" customFormat="1" ht="11.25" customHeight="1" x14ac:dyDescent="0.25">
      <c r="A6" s="200" t="s">
        <v>3</v>
      </c>
      <c r="B6" s="201"/>
      <c r="C6" s="201"/>
      <c r="D6" s="201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201"/>
      <c r="P6" s="202" t="s">
        <v>3</v>
      </c>
    </row>
    <row r="7" spans="1:65" s="150" customFormat="1" ht="11.25" customHeight="1" x14ac:dyDescent="0.25">
      <c r="A7" s="148"/>
      <c r="B7" s="148"/>
      <c r="C7" s="148"/>
      <c r="D7" s="148"/>
      <c r="E7" s="148"/>
      <c r="F7" s="148"/>
      <c r="G7" s="148"/>
      <c r="H7" s="148"/>
      <c r="I7" s="148"/>
      <c r="J7" s="149"/>
      <c r="K7" s="148"/>
      <c r="L7" s="148"/>
      <c r="M7" s="148"/>
      <c r="N7" s="148"/>
      <c r="O7" s="148"/>
      <c r="P7" s="148"/>
    </row>
    <row r="8" spans="1:65" s="150" customFormat="1" ht="26.25" x14ac:dyDescent="0.25">
      <c r="A8" s="572" t="s">
        <v>4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  <c r="N8" s="572"/>
      <c r="O8" s="572"/>
      <c r="P8" s="572"/>
      <c r="AC8" s="158" t="s">
        <v>4</v>
      </c>
      <c r="AD8" s="158" t="s">
        <v>2</v>
      </c>
      <c r="AE8" s="158" t="s">
        <v>2</v>
      </c>
      <c r="AF8" s="158" t="s">
        <v>2</v>
      </c>
      <c r="AG8" s="158" t="s">
        <v>2</v>
      </c>
      <c r="AH8" s="158" t="s">
        <v>2</v>
      </c>
      <c r="AI8" s="158" t="s">
        <v>2</v>
      </c>
      <c r="AJ8" s="158" t="s">
        <v>2</v>
      </c>
      <c r="AK8" s="158" t="s">
        <v>2</v>
      </c>
      <c r="AL8" s="158" t="s">
        <v>2</v>
      </c>
      <c r="AM8" s="158" t="s">
        <v>2</v>
      </c>
      <c r="AN8" s="158" t="s">
        <v>2</v>
      </c>
      <c r="AO8" s="158" t="s">
        <v>2</v>
      </c>
      <c r="AP8" s="158" t="s">
        <v>2</v>
      </c>
      <c r="AQ8" s="158" t="s">
        <v>2</v>
      </c>
      <c r="AR8" s="158" t="s">
        <v>2</v>
      </c>
    </row>
    <row r="9" spans="1:65" s="150" customFormat="1" ht="15" x14ac:dyDescent="0.25">
      <c r="A9" s="573" t="s">
        <v>5</v>
      </c>
      <c r="B9" s="573"/>
      <c r="C9" s="573"/>
      <c r="D9" s="573"/>
      <c r="E9" s="573"/>
      <c r="F9" s="573"/>
      <c r="G9" s="573"/>
      <c r="H9" s="573"/>
      <c r="I9" s="573"/>
      <c r="J9" s="573"/>
      <c r="K9" s="573"/>
      <c r="L9" s="573"/>
      <c r="M9" s="573"/>
      <c r="N9" s="573"/>
      <c r="O9" s="573"/>
      <c r="P9" s="573"/>
    </row>
    <row r="10" spans="1:65" s="150" customFormat="1" ht="15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</row>
    <row r="11" spans="1:65" s="150" customFormat="1" ht="28.5" customHeight="1" x14ac:dyDescent="0.25">
      <c r="A11" s="574" t="s">
        <v>869</v>
      </c>
      <c r="B11" s="574"/>
      <c r="C11" s="574"/>
      <c r="D11" s="574"/>
      <c r="E11" s="574"/>
      <c r="F11" s="574"/>
      <c r="G11" s="574"/>
      <c r="H11" s="574"/>
      <c r="I11" s="574"/>
      <c r="J11" s="574"/>
      <c r="K11" s="574"/>
      <c r="L11" s="574"/>
      <c r="M11" s="574"/>
      <c r="N11" s="574"/>
      <c r="O11" s="574"/>
      <c r="P11" s="574"/>
    </row>
    <row r="12" spans="1:65" s="150" customFormat="1" ht="21" customHeight="1" x14ac:dyDescent="0.25">
      <c r="A12" s="575" t="s">
        <v>7</v>
      </c>
      <c r="B12" s="575"/>
      <c r="C12" s="575"/>
      <c r="D12" s="575"/>
      <c r="E12" s="575"/>
      <c r="F12" s="575"/>
      <c r="G12" s="575"/>
      <c r="H12" s="575"/>
      <c r="I12" s="575"/>
      <c r="J12" s="575"/>
      <c r="K12" s="575"/>
      <c r="L12" s="575"/>
      <c r="M12" s="575"/>
      <c r="N12" s="575"/>
      <c r="O12" s="575"/>
      <c r="P12" s="575"/>
    </row>
    <row r="13" spans="1:65" s="150" customFormat="1" ht="26.25" x14ac:dyDescent="0.25">
      <c r="A13" s="576" t="s">
        <v>1138</v>
      </c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6"/>
      <c r="N13" s="576"/>
      <c r="O13" s="576"/>
      <c r="P13" s="576"/>
      <c r="AS13" s="158" t="s">
        <v>870</v>
      </c>
      <c r="AT13" s="158" t="s">
        <v>2</v>
      </c>
      <c r="AU13" s="158" t="s">
        <v>2</v>
      </c>
      <c r="AV13" s="158" t="s">
        <v>2</v>
      </c>
      <c r="AW13" s="158" t="s">
        <v>2</v>
      </c>
      <c r="AX13" s="158" t="s">
        <v>2</v>
      </c>
      <c r="AY13" s="158" t="s">
        <v>2</v>
      </c>
      <c r="AZ13" s="158" t="s">
        <v>2</v>
      </c>
      <c r="BA13" s="158" t="s">
        <v>2</v>
      </c>
      <c r="BB13" s="158" t="s">
        <v>2</v>
      </c>
      <c r="BC13" s="158" t="s">
        <v>2</v>
      </c>
      <c r="BD13" s="158" t="s">
        <v>2</v>
      </c>
      <c r="BE13" s="158" t="s">
        <v>2</v>
      </c>
      <c r="BF13" s="158" t="s">
        <v>2</v>
      </c>
      <c r="BG13" s="158" t="s">
        <v>2</v>
      </c>
      <c r="BH13" s="158" t="s">
        <v>2</v>
      </c>
    </row>
    <row r="14" spans="1:65" s="150" customFormat="1" ht="15.75" customHeight="1" x14ac:dyDescent="0.25">
      <c r="A14" s="575" t="s">
        <v>9</v>
      </c>
      <c r="B14" s="575"/>
      <c r="C14" s="575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</row>
    <row r="15" spans="1:65" s="150" customFormat="1" ht="15" x14ac:dyDescent="0.25">
      <c r="A15" s="148"/>
      <c r="B15" s="160" t="s">
        <v>10</v>
      </c>
      <c r="C15" s="568" t="s">
        <v>871</v>
      </c>
      <c r="D15" s="568"/>
      <c r="E15" s="568"/>
      <c r="F15" s="568"/>
      <c r="G15" s="568"/>
      <c r="H15" s="161"/>
      <c r="I15" s="161"/>
      <c r="J15" s="161"/>
      <c r="K15" s="161"/>
      <c r="L15" s="161"/>
      <c r="M15" s="161"/>
      <c r="N15" s="161"/>
      <c r="O15" s="148"/>
      <c r="P15" s="148"/>
      <c r="BI15" s="162" t="s">
        <v>871</v>
      </c>
      <c r="BJ15" s="162" t="s">
        <v>2</v>
      </c>
      <c r="BK15" s="162" t="s">
        <v>2</v>
      </c>
      <c r="BL15" s="162" t="s">
        <v>2</v>
      </c>
      <c r="BM15" s="162" t="s">
        <v>2</v>
      </c>
    </row>
    <row r="16" spans="1:65" s="150" customFormat="1" ht="12.75" customHeight="1" x14ac:dyDescent="0.25">
      <c r="B16" s="163" t="s">
        <v>12</v>
      </c>
      <c r="C16" s="163"/>
      <c r="D16" s="164"/>
      <c r="E16" s="165">
        <v>144.072</v>
      </c>
      <c r="F16" s="166" t="s">
        <v>13</v>
      </c>
      <c r="H16" s="163"/>
      <c r="I16" s="163"/>
      <c r="J16" s="163"/>
      <c r="K16" s="163"/>
      <c r="L16" s="163"/>
      <c r="M16" s="167"/>
      <c r="N16" s="163"/>
    </row>
    <row r="17" spans="1:81" s="150" customFormat="1" ht="12.75" customHeight="1" x14ac:dyDescent="0.25">
      <c r="B17" s="163" t="s">
        <v>14</v>
      </c>
      <c r="D17" s="164"/>
      <c r="E17" s="165">
        <v>144.072</v>
      </c>
      <c r="F17" s="166" t="s">
        <v>13</v>
      </c>
      <c r="H17" s="163"/>
      <c r="I17" s="163"/>
      <c r="J17" s="163"/>
      <c r="K17" s="163"/>
      <c r="L17" s="163"/>
      <c r="M17" s="167"/>
      <c r="N17" s="163"/>
    </row>
    <row r="18" spans="1:81" s="150" customFormat="1" ht="12.75" customHeight="1" x14ac:dyDescent="0.25">
      <c r="B18" s="163" t="s">
        <v>15</v>
      </c>
      <c r="C18" s="163"/>
      <c r="D18" s="164"/>
      <c r="E18" s="165">
        <v>33.912999999999997</v>
      </c>
      <c r="F18" s="166" t="s">
        <v>13</v>
      </c>
      <c r="H18" s="163"/>
      <c r="J18" s="163"/>
      <c r="K18" s="163"/>
      <c r="L18" s="163"/>
      <c r="M18" s="149"/>
      <c r="N18" s="168"/>
    </row>
    <row r="19" spans="1:81" s="150" customFormat="1" ht="12.75" customHeight="1" x14ac:dyDescent="0.25">
      <c r="B19" s="163" t="s">
        <v>16</v>
      </c>
      <c r="C19" s="163"/>
      <c r="D19" s="155"/>
      <c r="E19" s="169">
        <v>44.8</v>
      </c>
      <c r="F19" s="166" t="s">
        <v>17</v>
      </c>
      <c r="H19" s="163"/>
      <c r="J19" s="163"/>
      <c r="K19" s="163"/>
      <c r="L19" s="163"/>
      <c r="M19" s="170"/>
      <c r="N19" s="166"/>
    </row>
    <row r="20" spans="1:81" s="150" customFormat="1" ht="12.75" customHeight="1" x14ac:dyDescent="0.25">
      <c r="B20" s="163" t="s">
        <v>18</v>
      </c>
      <c r="C20" s="163"/>
      <c r="D20" s="155"/>
      <c r="E20" s="169">
        <v>41.48</v>
      </c>
      <c r="F20" s="166" t="s">
        <v>17</v>
      </c>
      <c r="H20" s="163"/>
      <c r="J20" s="163"/>
      <c r="K20" s="163"/>
      <c r="L20" s="163"/>
      <c r="M20" s="170"/>
      <c r="N20" s="166"/>
    </row>
    <row r="21" spans="1:81" s="150" customFormat="1" ht="15" x14ac:dyDescent="0.25">
      <c r="A21" s="148"/>
      <c r="B21" s="160" t="s">
        <v>19</v>
      </c>
      <c r="C21" s="160"/>
      <c r="D21" s="148"/>
      <c r="E21" s="569" t="s">
        <v>20</v>
      </c>
      <c r="F21" s="569"/>
      <c r="G21" s="569"/>
      <c r="H21" s="569"/>
      <c r="I21" s="569"/>
      <c r="J21" s="569"/>
      <c r="K21" s="569"/>
      <c r="L21" s="569"/>
      <c r="M21" s="569"/>
      <c r="N21" s="569"/>
      <c r="O21" s="569"/>
      <c r="P21" s="569"/>
      <c r="BN21" s="162" t="s">
        <v>20</v>
      </c>
      <c r="BO21" s="162" t="s">
        <v>2</v>
      </c>
      <c r="BP21" s="162" t="s">
        <v>2</v>
      </c>
      <c r="BQ21" s="162" t="s">
        <v>2</v>
      </c>
      <c r="BR21" s="162" t="s">
        <v>2</v>
      </c>
      <c r="BS21" s="162" t="s">
        <v>2</v>
      </c>
      <c r="BT21" s="162" t="s">
        <v>2</v>
      </c>
      <c r="BU21" s="162" t="s">
        <v>2</v>
      </c>
      <c r="BV21" s="162" t="s">
        <v>2</v>
      </c>
      <c r="BW21" s="162" t="s">
        <v>2</v>
      </c>
      <c r="BX21" s="162" t="s">
        <v>2</v>
      </c>
      <c r="BY21" s="162" t="s">
        <v>2</v>
      </c>
    </row>
    <row r="22" spans="1:81" s="150" customFormat="1" ht="12.75" customHeight="1" x14ac:dyDescent="0.25">
      <c r="A22" s="160"/>
      <c r="B22" s="160"/>
      <c r="C22" s="148"/>
      <c r="D22" s="160"/>
      <c r="E22" s="171"/>
      <c r="F22" s="172"/>
      <c r="G22" s="173"/>
      <c r="H22" s="173"/>
      <c r="I22" s="160"/>
      <c r="J22" s="160"/>
      <c r="K22" s="160"/>
      <c r="L22" s="174"/>
      <c r="M22" s="160"/>
      <c r="N22" s="148"/>
      <c r="O22" s="148"/>
      <c r="P22" s="148"/>
    </row>
    <row r="23" spans="1:81" s="150" customFormat="1" ht="36" customHeight="1" x14ac:dyDescent="0.25">
      <c r="A23" s="566" t="s">
        <v>21</v>
      </c>
      <c r="B23" s="566" t="s">
        <v>22</v>
      </c>
      <c r="C23" s="566" t="s">
        <v>23</v>
      </c>
      <c r="D23" s="566"/>
      <c r="E23" s="566"/>
      <c r="F23" s="566" t="s">
        <v>24</v>
      </c>
      <c r="G23" s="570" t="s">
        <v>25</v>
      </c>
      <c r="H23" s="571"/>
      <c r="I23" s="566" t="s">
        <v>26</v>
      </c>
      <c r="J23" s="566"/>
      <c r="K23" s="566"/>
      <c r="L23" s="566"/>
      <c r="M23" s="566"/>
      <c r="N23" s="566"/>
      <c r="O23" s="566" t="s">
        <v>27</v>
      </c>
      <c r="P23" s="566" t="s">
        <v>28</v>
      </c>
    </row>
    <row r="24" spans="1:81" s="150" customFormat="1" ht="36.75" customHeight="1" x14ac:dyDescent="0.25">
      <c r="A24" s="566"/>
      <c r="B24" s="566"/>
      <c r="C24" s="566"/>
      <c r="D24" s="566"/>
      <c r="E24" s="566"/>
      <c r="F24" s="566"/>
      <c r="G24" s="564" t="s">
        <v>29</v>
      </c>
      <c r="H24" s="564" t="s">
        <v>30</v>
      </c>
      <c r="I24" s="566" t="s">
        <v>29</v>
      </c>
      <c r="J24" s="566" t="s">
        <v>31</v>
      </c>
      <c r="K24" s="567" t="s">
        <v>32</v>
      </c>
      <c r="L24" s="567"/>
      <c r="M24" s="567"/>
      <c r="N24" s="567"/>
      <c r="O24" s="566"/>
      <c r="P24" s="566"/>
    </row>
    <row r="25" spans="1:81" s="150" customFormat="1" ht="15" x14ac:dyDescent="0.25">
      <c r="A25" s="566"/>
      <c r="B25" s="566"/>
      <c r="C25" s="566"/>
      <c r="D25" s="566"/>
      <c r="E25" s="566"/>
      <c r="F25" s="566"/>
      <c r="G25" s="565"/>
      <c r="H25" s="565"/>
      <c r="I25" s="566"/>
      <c r="J25" s="566"/>
      <c r="K25" s="176" t="s">
        <v>33</v>
      </c>
      <c r="L25" s="176" t="s">
        <v>34</v>
      </c>
      <c r="M25" s="176" t="s">
        <v>35</v>
      </c>
      <c r="N25" s="176" t="s">
        <v>36</v>
      </c>
      <c r="O25" s="566"/>
      <c r="P25" s="566"/>
    </row>
    <row r="26" spans="1:81" s="150" customFormat="1" ht="15" x14ac:dyDescent="0.25">
      <c r="A26" s="175">
        <v>1</v>
      </c>
      <c r="B26" s="175">
        <v>2</v>
      </c>
      <c r="C26" s="567">
        <v>3</v>
      </c>
      <c r="D26" s="567"/>
      <c r="E26" s="567"/>
      <c r="F26" s="175">
        <v>4</v>
      </c>
      <c r="G26" s="175">
        <v>5</v>
      </c>
      <c r="H26" s="175">
        <v>6</v>
      </c>
      <c r="I26" s="175">
        <v>7</v>
      </c>
      <c r="J26" s="175">
        <v>8</v>
      </c>
      <c r="K26" s="175">
        <v>9</v>
      </c>
      <c r="L26" s="175">
        <v>10</v>
      </c>
      <c r="M26" s="175">
        <v>11</v>
      </c>
      <c r="N26" s="175">
        <v>12</v>
      </c>
      <c r="O26" s="175">
        <v>13</v>
      </c>
      <c r="P26" s="175">
        <v>14</v>
      </c>
    </row>
    <row r="27" spans="1:81" s="150" customFormat="1" ht="15" x14ac:dyDescent="0.25">
      <c r="A27" s="563" t="s">
        <v>872</v>
      </c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3"/>
      <c r="O27" s="563"/>
      <c r="P27" s="563"/>
      <c r="BZ27" s="177" t="s">
        <v>872</v>
      </c>
    </row>
    <row r="28" spans="1:81" s="150" customFormat="1" ht="22.5" x14ac:dyDescent="0.25">
      <c r="A28" s="178" t="s">
        <v>38</v>
      </c>
      <c r="B28" s="179" t="s">
        <v>112</v>
      </c>
      <c r="C28" s="557" t="s">
        <v>129</v>
      </c>
      <c r="D28" s="558"/>
      <c r="E28" s="559"/>
      <c r="F28" s="178" t="s">
        <v>114</v>
      </c>
      <c r="G28" s="180"/>
      <c r="H28" s="204">
        <v>2.536</v>
      </c>
      <c r="I28" s="182">
        <v>536.04999999999995</v>
      </c>
      <c r="J28" s="182">
        <v>1618.99</v>
      </c>
      <c r="K28" s="183"/>
      <c r="L28" s="182">
        <v>1359.43</v>
      </c>
      <c r="M28" s="184">
        <v>259.56</v>
      </c>
      <c r="N28" s="183"/>
      <c r="O28" s="185">
        <v>0</v>
      </c>
      <c r="P28" s="184">
        <v>0.43</v>
      </c>
      <c r="BZ28" s="177"/>
      <c r="CA28" s="153" t="s">
        <v>129</v>
      </c>
    </row>
    <row r="29" spans="1:81" s="150" customFormat="1" ht="33.75" x14ac:dyDescent="0.25">
      <c r="A29" s="178" t="s">
        <v>42</v>
      </c>
      <c r="B29" s="179" t="s">
        <v>873</v>
      </c>
      <c r="C29" s="557" t="s">
        <v>874</v>
      </c>
      <c r="D29" s="558"/>
      <c r="E29" s="559"/>
      <c r="F29" s="178" t="s">
        <v>186</v>
      </c>
      <c r="G29" s="180"/>
      <c r="H29" s="210">
        <v>0.14277999999999999</v>
      </c>
      <c r="I29" s="182">
        <v>14029.01</v>
      </c>
      <c r="J29" s="182">
        <v>3060.39</v>
      </c>
      <c r="K29" s="183"/>
      <c r="L29" s="182">
        <v>2003.06</v>
      </c>
      <c r="M29" s="182">
        <v>1057.33</v>
      </c>
      <c r="N29" s="183"/>
      <c r="O29" s="185">
        <v>0</v>
      </c>
      <c r="P29" s="184">
        <v>1.76</v>
      </c>
      <c r="BZ29" s="177"/>
      <c r="CA29" s="153" t="s">
        <v>874</v>
      </c>
    </row>
    <row r="30" spans="1:81" s="150" customFormat="1" ht="15" x14ac:dyDescent="0.25">
      <c r="A30" s="178" t="s">
        <v>45</v>
      </c>
      <c r="B30" s="179" t="s">
        <v>875</v>
      </c>
      <c r="C30" s="557" t="s">
        <v>876</v>
      </c>
      <c r="D30" s="558"/>
      <c r="E30" s="559"/>
      <c r="F30" s="178" t="s">
        <v>186</v>
      </c>
      <c r="G30" s="180"/>
      <c r="H30" s="210">
        <v>3.22072</v>
      </c>
      <c r="I30" s="182">
        <v>23281.21</v>
      </c>
      <c r="J30" s="182">
        <v>92593.3</v>
      </c>
      <c r="K30" s="182">
        <v>14984.78</v>
      </c>
      <c r="L30" s="182">
        <v>49185.53</v>
      </c>
      <c r="M30" s="182">
        <v>17611.03</v>
      </c>
      <c r="N30" s="182">
        <v>10811.96</v>
      </c>
      <c r="O30" s="186">
        <v>44.8</v>
      </c>
      <c r="P30" s="184">
        <v>39.29</v>
      </c>
      <c r="BZ30" s="177"/>
      <c r="CA30" s="153" t="s">
        <v>876</v>
      </c>
    </row>
    <row r="31" spans="1:81" s="150" customFormat="1" ht="15" x14ac:dyDescent="0.25">
      <c r="A31" s="560" t="s">
        <v>116</v>
      </c>
      <c r="B31" s="561"/>
      <c r="C31" s="561"/>
      <c r="D31" s="561"/>
      <c r="E31" s="561"/>
      <c r="F31" s="561"/>
      <c r="G31" s="561"/>
      <c r="H31" s="561"/>
      <c r="I31" s="562"/>
      <c r="J31" s="189"/>
      <c r="K31" s="189"/>
      <c r="L31" s="189"/>
      <c r="M31" s="189"/>
      <c r="N31" s="189"/>
      <c r="O31" s="189"/>
      <c r="P31" s="189"/>
      <c r="CB31" s="192" t="s">
        <v>116</v>
      </c>
    </row>
    <row r="32" spans="1:81" s="150" customFormat="1" ht="15" x14ac:dyDescent="0.25">
      <c r="A32" s="581" t="s">
        <v>117</v>
      </c>
      <c r="B32" s="582"/>
      <c r="C32" s="582"/>
      <c r="D32" s="582"/>
      <c r="E32" s="582"/>
      <c r="F32" s="582"/>
      <c r="G32" s="582"/>
      <c r="H32" s="582"/>
      <c r="I32" s="583"/>
      <c r="J32" s="182">
        <v>97272.68</v>
      </c>
      <c r="K32" s="183"/>
      <c r="L32" s="183"/>
      <c r="M32" s="183"/>
      <c r="N32" s="183"/>
      <c r="O32" s="183"/>
      <c r="P32" s="183"/>
      <c r="CB32" s="192"/>
      <c r="CC32" s="153" t="s">
        <v>117</v>
      </c>
    </row>
    <row r="33" spans="1:82" s="150" customFormat="1" ht="15" x14ac:dyDescent="0.25">
      <c r="A33" s="581" t="s">
        <v>118</v>
      </c>
      <c r="B33" s="582"/>
      <c r="C33" s="582"/>
      <c r="D33" s="582"/>
      <c r="E33" s="582"/>
      <c r="F33" s="582"/>
      <c r="G33" s="582"/>
      <c r="H33" s="582"/>
      <c r="I33" s="583"/>
      <c r="J33" s="182">
        <v>144072.21</v>
      </c>
      <c r="K33" s="183"/>
      <c r="L33" s="183"/>
      <c r="M33" s="183"/>
      <c r="N33" s="183"/>
      <c r="O33" s="183"/>
      <c r="P33" s="183"/>
      <c r="CB33" s="192"/>
      <c r="CC33" s="153" t="s">
        <v>118</v>
      </c>
    </row>
    <row r="34" spans="1:82" s="150" customFormat="1" ht="15" x14ac:dyDescent="0.25">
      <c r="A34" s="581" t="s">
        <v>119</v>
      </c>
      <c r="B34" s="582"/>
      <c r="C34" s="582"/>
      <c r="D34" s="582"/>
      <c r="E34" s="582"/>
      <c r="F34" s="582"/>
      <c r="G34" s="582"/>
      <c r="H34" s="582"/>
      <c r="I34" s="583"/>
      <c r="J34" s="182">
        <v>33912.699999999997</v>
      </c>
      <c r="K34" s="183"/>
      <c r="L34" s="183"/>
      <c r="M34" s="183"/>
      <c r="N34" s="183"/>
      <c r="O34" s="183"/>
      <c r="P34" s="183"/>
      <c r="CB34" s="192"/>
      <c r="CC34" s="153" t="s">
        <v>119</v>
      </c>
    </row>
    <row r="35" spans="1:82" s="150" customFormat="1" ht="15" x14ac:dyDescent="0.25">
      <c r="A35" s="581" t="s">
        <v>120</v>
      </c>
      <c r="B35" s="582"/>
      <c r="C35" s="582"/>
      <c r="D35" s="582"/>
      <c r="E35" s="582"/>
      <c r="F35" s="582"/>
      <c r="G35" s="582"/>
      <c r="H35" s="582"/>
      <c r="I35" s="583"/>
      <c r="J35" s="182">
        <v>31199.69</v>
      </c>
      <c r="K35" s="183"/>
      <c r="L35" s="183"/>
      <c r="M35" s="183"/>
      <c r="N35" s="183"/>
      <c r="O35" s="183"/>
      <c r="P35" s="183"/>
      <c r="CB35" s="192"/>
      <c r="CC35" s="153" t="s">
        <v>120</v>
      </c>
    </row>
    <row r="36" spans="1:82" s="150" customFormat="1" ht="15" x14ac:dyDescent="0.25">
      <c r="A36" s="581" t="s">
        <v>121</v>
      </c>
      <c r="B36" s="582"/>
      <c r="C36" s="582"/>
      <c r="D36" s="582"/>
      <c r="E36" s="582"/>
      <c r="F36" s="582"/>
      <c r="G36" s="582"/>
      <c r="H36" s="582"/>
      <c r="I36" s="583"/>
      <c r="J36" s="182">
        <v>15599.84</v>
      </c>
      <c r="K36" s="183"/>
      <c r="L36" s="183"/>
      <c r="M36" s="183"/>
      <c r="N36" s="183"/>
      <c r="O36" s="183"/>
      <c r="P36" s="183"/>
      <c r="CB36" s="192"/>
      <c r="CC36" s="153" t="s">
        <v>121</v>
      </c>
    </row>
    <row r="37" spans="1:82" s="150" customFormat="1" ht="15" x14ac:dyDescent="0.25">
      <c r="A37" s="560" t="s">
        <v>122</v>
      </c>
      <c r="B37" s="561"/>
      <c r="C37" s="561"/>
      <c r="D37" s="561"/>
      <c r="E37" s="561"/>
      <c r="F37" s="561"/>
      <c r="G37" s="561"/>
      <c r="H37" s="561"/>
      <c r="I37" s="562"/>
      <c r="J37" s="205">
        <v>144072.21</v>
      </c>
      <c r="K37" s="189"/>
      <c r="L37" s="189"/>
      <c r="M37" s="189"/>
      <c r="N37" s="189"/>
      <c r="O37" s="211">
        <v>44.800215199999997</v>
      </c>
      <c r="P37" s="191">
        <v>41.480097999999998</v>
      </c>
      <c r="CB37" s="192"/>
      <c r="CD37" s="192" t="s">
        <v>122</v>
      </c>
    </row>
    <row r="38" spans="1:82" s="150" customFormat="1" ht="15" x14ac:dyDescent="0.25">
      <c r="A38" s="581" t="s">
        <v>123</v>
      </c>
      <c r="B38" s="582"/>
      <c r="C38" s="582"/>
      <c r="D38" s="582"/>
      <c r="E38" s="582"/>
      <c r="F38" s="582"/>
      <c r="G38" s="582"/>
      <c r="H38" s="582"/>
      <c r="I38" s="583"/>
      <c r="J38" s="183"/>
      <c r="K38" s="183"/>
      <c r="L38" s="183"/>
      <c r="M38" s="183"/>
      <c r="N38" s="183"/>
      <c r="O38" s="183"/>
      <c r="P38" s="183"/>
      <c r="CB38" s="192"/>
      <c r="CC38" s="153" t="s">
        <v>123</v>
      </c>
      <c r="CD38" s="192"/>
    </row>
    <row r="39" spans="1:82" s="150" customFormat="1" ht="15" x14ac:dyDescent="0.25">
      <c r="A39" s="581" t="s">
        <v>159</v>
      </c>
      <c r="B39" s="582"/>
      <c r="C39" s="582"/>
      <c r="D39" s="582"/>
      <c r="E39" s="582"/>
      <c r="F39" s="582"/>
      <c r="G39" s="582"/>
      <c r="H39" s="582"/>
      <c r="I39" s="583"/>
      <c r="J39" s="183"/>
      <c r="K39" s="183"/>
      <c r="L39" s="183"/>
      <c r="M39" s="183"/>
      <c r="N39" s="183"/>
      <c r="O39" s="183"/>
      <c r="P39" s="183"/>
      <c r="CB39" s="192"/>
      <c r="CC39" s="153" t="s">
        <v>159</v>
      </c>
      <c r="CD39" s="192"/>
    </row>
    <row r="40" spans="1:82" s="150" customFormat="1" ht="15" x14ac:dyDescent="0.25">
      <c r="A40" s="581" t="s">
        <v>124</v>
      </c>
      <c r="B40" s="582"/>
      <c r="C40" s="582"/>
      <c r="D40" s="582"/>
      <c r="E40" s="582"/>
      <c r="F40" s="582"/>
      <c r="G40" s="582"/>
      <c r="H40" s="582"/>
      <c r="I40" s="583"/>
      <c r="J40" s="183"/>
      <c r="K40" s="183"/>
      <c r="L40" s="183"/>
      <c r="M40" s="183"/>
      <c r="N40" s="183"/>
      <c r="O40" s="183"/>
      <c r="P40" s="183"/>
      <c r="CB40" s="192"/>
      <c r="CC40" s="153" t="s">
        <v>124</v>
      </c>
      <c r="CD40" s="192"/>
    </row>
    <row r="41" spans="1:82" s="150" customFormat="1" ht="3" customHeight="1" x14ac:dyDescent="0.25">
      <c r="A41" s="193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4"/>
      <c r="M41" s="194"/>
      <c r="N41" s="194"/>
      <c r="O41" s="195"/>
      <c r="P41" s="195"/>
    </row>
    <row r="42" spans="1:82" s="150" customFormat="1" ht="53.25" customHeight="1" x14ac:dyDescent="0.25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</row>
    <row r="43" spans="1:82" s="150" customFormat="1" ht="15" x14ac:dyDescent="0.25">
      <c r="A43" s="148"/>
      <c r="B43" s="148"/>
      <c r="C43" s="148"/>
      <c r="D43" s="148"/>
      <c r="E43" s="148"/>
      <c r="F43" s="148"/>
      <c r="G43" s="148"/>
      <c r="H43" s="160"/>
      <c r="I43" s="556"/>
      <c r="J43" s="556"/>
      <c r="K43" s="556"/>
      <c r="L43" s="148"/>
      <c r="M43" s="148"/>
      <c r="N43" s="148"/>
      <c r="O43" s="148"/>
      <c r="P43" s="148"/>
    </row>
    <row r="44" spans="1:82" s="150" customFormat="1" ht="15" x14ac:dyDescent="0.2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</row>
    <row r="45" spans="1:82" s="150" customFormat="1" ht="15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</row>
  </sheetData>
  <mergeCells count="43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K24:N24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A32:I32"/>
    <mergeCell ref="G24:G25"/>
    <mergeCell ref="H24:H25"/>
    <mergeCell ref="I24:I25"/>
    <mergeCell ref="J24:J25"/>
    <mergeCell ref="A27:P27"/>
    <mergeCell ref="C28:E28"/>
    <mergeCell ref="C29:E29"/>
    <mergeCell ref="C30:E30"/>
    <mergeCell ref="A31:I31"/>
    <mergeCell ref="A39:I39"/>
    <mergeCell ref="A40:I40"/>
    <mergeCell ref="I43:K43"/>
    <mergeCell ref="A33:I33"/>
    <mergeCell ref="A34:I34"/>
    <mergeCell ref="A35:I35"/>
    <mergeCell ref="A36:I36"/>
    <mergeCell ref="A37:I37"/>
    <mergeCell ref="A38:I3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0B47B-30A5-4273-94F8-FEFC3EC4F768}">
  <sheetPr>
    <pageSetUpPr fitToPage="1"/>
  </sheetPr>
  <dimension ref="A1:CG55"/>
  <sheetViews>
    <sheetView topLeftCell="A37" workbookViewId="0">
      <selection activeCell="A13" sqref="A13:P13"/>
    </sheetView>
  </sheetViews>
  <sheetFormatPr defaultColWidth="9.140625" defaultRowHeight="11.25" customHeight="1" x14ac:dyDescent="0.2"/>
  <cols>
    <col min="1" max="1" width="9" style="67" customWidth="1"/>
    <col min="2" max="2" width="20.140625" style="67" customWidth="1"/>
    <col min="3" max="4" width="10.42578125" style="67" customWidth="1"/>
    <col min="5" max="5" width="13.28515625" style="67" customWidth="1"/>
    <col min="6" max="6" width="8.5703125" style="67" customWidth="1"/>
    <col min="7" max="7" width="9.42578125" style="67" customWidth="1"/>
    <col min="8" max="8" width="10.140625" style="67" customWidth="1"/>
    <col min="9" max="9" width="11.85546875" style="67" customWidth="1"/>
    <col min="10" max="10" width="12.140625" style="67" customWidth="1"/>
    <col min="11" max="14" width="10.7109375" style="67" customWidth="1"/>
    <col min="15" max="16" width="11" style="67" customWidth="1"/>
    <col min="17" max="19" width="8.7109375" style="67" customWidth="1"/>
    <col min="20" max="23" width="50" style="75" hidden="1" customWidth="1"/>
    <col min="24" max="28" width="54.140625" style="75" hidden="1" customWidth="1"/>
    <col min="29" max="60" width="180.28515625" style="69" hidden="1" customWidth="1"/>
    <col min="61" max="65" width="52.140625" style="68" hidden="1" customWidth="1"/>
    <col min="66" max="77" width="130.28515625" style="68" hidden="1" customWidth="1"/>
    <col min="78" max="78" width="180.28515625" style="74" hidden="1" customWidth="1"/>
    <col min="79" max="79" width="34.140625" style="75" hidden="1" customWidth="1"/>
    <col min="80" max="85" width="103.28515625" style="75" hidden="1" customWidth="1"/>
    <col min="86" max="16384" width="9.140625" style="67"/>
  </cols>
  <sheetData>
    <row r="1" spans="1:65" s="213" customFormat="1" ht="15" x14ac:dyDescent="0.25">
      <c r="A1" s="212"/>
      <c r="B1" s="212"/>
      <c r="C1" s="212"/>
      <c r="D1" s="212"/>
      <c r="E1" s="212"/>
      <c r="F1" s="212"/>
      <c r="G1" s="212"/>
      <c r="H1" s="212"/>
      <c r="I1" s="212"/>
      <c r="J1" s="72"/>
      <c r="K1" s="212"/>
      <c r="L1" s="212"/>
      <c r="M1" s="212"/>
      <c r="N1" s="212"/>
      <c r="O1" s="212"/>
      <c r="P1" s="212"/>
    </row>
    <row r="2" spans="1:65" s="213" customFormat="1" ht="11.25" customHeight="1" x14ac:dyDescent="0.25">
      <c r="A2" s="636" t="s">
        <v>0</v>
      </c>
      <c r="B2" s="636"/>
      <c r="C2" s="636"/>
      <c r="D2" s="214"/>
      <c r="E2" s="212"/>
      <c r="F2" s="212"/>
      <c r="G2" s="212"/>
      <c r="H2" s="214"/>
      <c r="I2" s="212"/>
      <c r="J2" s="212"/>
      <c r="K2" s="214"/>
      <c r="L2" s="212"/>
      <c r="M2" s="636" t="s">
        <v>1</v>
      </c>
      <c r="N2" s="636"/>
      <c r="O2" s="636"/>
      <c r="P2" s="636"/>
    </row>
    <row r="3" spans="1:65" s="213" customFormat="1" ht="11.25" customHeight="1" x14ac:dyDescent="0.25">
      <c r="A3" s="637"/>
      <c r="B3" s="637"/>
      <c r="C3" s="637"/>
      <c r="D3" s="637"/>
      <c r="E3" s="212"/>
      <c r="F3" s="212"/>
      <c r="G3" s="215"/>
      <c r="H3" s="215"/>
      <c r="I3" s="212"/>
      <c r="J3" s="215"/>
      <c r="K3" s="215"/>
      <c r="L3" s="638"/>
      <c r="M3" s="638"/>
      <c r="N3" s="638"/>
      <c r="O3" s="638"/>
      <c r="P3" s="638"/>
    </row>
    <row r="4" spans="1:65" s="213" customFormat="1" ht="15" x14ac:dyDescent="0.25">
      <c r="A4" s="639"/>
      <c r="B4" s="639"/>
      <c r="C4" s="639"/>
      <c r="D4" s="639"/>
      <c r="E4" s="212"/>
      <c r="F4" s="212"/>
      <c r="G4" s="215"/>
      <c r="H4" s="215"/>
      <c r="I4" s="212"/>
      <c r="J4" s="215"/>
      <c r="K4" s="215"/>
      <c r="L4" s="639"/>
      <c r="M4" s="639"/>
      <c r="N4" s="639"/>
      <c r="O4" s="639"/>
      <c r="P4" s="639"/>
      <c r="T4" s="75" t="s">
        <v>2</v>
      </c>
      <c r="U4" s="75" t="s">
        <v>2</v>
      </c>
      <c r="V4" s="75" t="s">
        <v>2</v>
      </c>
      <c r="W4" s="75" t="s">
        <v>2</v>
      </c>
      <c r="X4" s="75" t="s">
        <v>2</v>
      </c>
      <c r="Y4" s="75" t="s">
        <v>2</v>
      </c>
      <c r="Z4" s="75" t="s">
        <v>2</v>
      </c>
      <c r="AA4" s="75" t="s">
        <v>2</v>
      </c>
      <c r="AB4" s="75" t="s">
        <v>2</v>
      </c>
    </row>
    <row r="5" spans="1:65" s="213" customFormat="1" ht="11.25" customHeight="1" x14ac:dyDescent="0.25">
      <c r="A5" s="216"/>
      <c r="B5" s="217"/>
      <c r="C5" s="218"/>
      <c r="D5" s="219"/>
      <c r="E5" s="212"/>
      <c r="F5" s="212"/>
      <c r="G5" s="212"/>
      <c r="H5" s="212"/>
      <c r="I5" s="212"/>
      <c r="J5" s="212"/>
      <c r="K5" s="212"/>
      <c r="L5" s="216"/>
      <c r="M5" s="216"/>
      <c r="N5" s="216"/>
      <c r="O5" s="216"/>
      <c r="P5" s="219"/>
    </row>
    <row r="6" spans="1:65" s="257" customFormat="1" ht="11.25" customHeight="1" x14ac:dyDescent="0.25">
      <c r="A6" s="254" t="s">
        <v>3</v>
      </c>
      <c r="B6" s="255"/>
      <c r="C6" s="255"/>
      <c r="D6" s="255"/>
      <c r="E6" s="254"/>
      <c r="F6" s="254"/>
      <c r="G6" s="254"/>
      <c r="H6" s="254"/>
      <c r="I6" s="254"/>
      <c r="J6" s="254"/>
      <c r="K6" s="254"/>
      <c r="L6" s="254"/>
      <c r="M6" s="254"/>
      <c r="N6" s="255"/>
      <c r="O6" s="255"/>
      <c r="P6" s="256" t="s">
        <v>3</v>
      </c>
    </row>
    <row r="7" spans="1:65" s="213" customFormat="1" ht="11.25" customHeight="1" x14ac:dyDescent="0.25">
      <c r="A7" s="212"/>
      <c r="B7" s="212"/>
      <c r="C7" s="212"/>
      <c r="D7" s="212"/>
      <c r="E7" s="212"/>
      <c r="F7" s="212"/>
      <c r="G7" s="212"/>
      <c r="H7" s="212"/>
      <c r="I7" s="212"/>
      <c r="J7" s="72"/>
      <c r="K7" s="212"/>
      <c r="L7" s="212"/>
      <c r="M7" s="212"/>
      <c r="N7" s="212"/>
      <c r="O7" s="212"/>
      <c r="P7" s="212"/>
    </row>
    <row r="8" spans="1:65" s="213" customFormat="1" ht="26.25" x14ac:dyDescent="0.25">
      <c r="A8" s="632" t="s">
        <v>4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  <c r="N8" s="632"/>
      <c r="O8" s="632"/>
      <c r="P8" s="632"/>
      <c r="AC8" s="220" t="s">
        <v>4</v>
      </c>
      <c r="AD8" s="220" t="s">
        <v>2</v>
      </c>
      <c r="AE8" s="220" t="s">
        <v>2</v>
      </c>
      <c r="AF8" s="220" t="s">
        <v>2</v>
      </c>
      <c r="AG8" s="220" t="s">
        <v>2</v>
      </c>
      <c r="AH8" s="220" t="s">
        <v>2</v>
      </c>
      <c r="AI8" s="220" t="s">
        <v>2</v>
      </c>
      <c r="AJ8" s="220" t="s">
        <v>2</v>
      </c>
      <c r="AK8" s="220" t="s">
        <v>2</v>
      </c>
      <c r="AL8" s="220" t="s">
        <v>2</v>
      </c>
      <c r="AM8" s="220" t="s">
        <v>2</v>
      </c>
      <c r="AN8" s="220" t="s">
        <v>2</v>
      </c>
      <c r="AO8" s="220" t="s">
        <v>2</v>
      </c>
      <c r="AP8" s="220" t="s">
        <v>2</v>
      </c>
      <c r="AQ8" s="220" t="s">
        <v>2</v>
      </c>
      <c r="AR8" s="220" t="s">
        <v>2</v>
      </c>
    </row>
    <row r="9" spans="1:65" s="213" customFormat="1" ht="15" x14ac:dyDescent="0.25">
      <c r="A9" s="542" t="s">
        <v>5</v>
      </c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542"/>
    </row>
    <row r="10" spans="1:65" s="213" customFormat="1" ht="15" x14ac:dyDescent="0.25">
      <c r="A10" s="221"/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</row>
    <row r="11" spans="1:65" s="213" customFormat="1" ht="28.5" customHeight="1" x14ac:dyDescent="0.25">
      <c r="A11" s="633" t="s">
        <v>877</v>
      </c>
      <c r="B11" s="633"/>
      <c r="C11" s="633"/>
      <c r="D11" s="633"/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</row>
    <row r="12" spans="1:65" s="213" customFormat="1" ht="21" customHeight="1" x14ac:dyDescent="0.25">
      <c r="A12" s="634" t="s">
        <v>7</v>
      </c>
      <c r="B12" s="634"/>
      <c r="C12" s="634"/>
      <c r="D12" s="634"/>
      <c r="E12" s="634"/>
      <c r="F12" s="634"/>
      <c r="G12" s="634"/>
      <c r="H12" s="634"/>
      <c r="I12" s="634"/>
      <c r="J12" s="634"/>
      <c r="K12" s="634"/>
      <c r="L12" s="634"/>
      <c r="M12" s="634"/>
      <c r="N12" s="634"/>
      <c r="O12" s="634"/>
      <c r="P12" s="634"/>
    </row>
    <row r="13" spans="1:65" s="213" customFormat="1" ht="26.25" x14ac:dyDescent="0.25">
      <c r="A13" s="635" t="s">
        <v>1139</v>
      </c>
      <c r="B13" s="635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5"/>
      <c r="O13" s="635"/>
      <c r="P13" s="635"/>
      <c r="AS13" s="220" t="s">
        <v>878</v>
      </c>
      <c r="AT13" s="220" t="s">
        <v>2</v>
      </c>
      <c r="AU13" s="220" t="s">
        <v>2</v>
      </c>
      <c r="AV13" s="220" t="s">
        <v>2</v>
      </c>
      <c r="AW13" s="220" t="s">
        <v>2</v>
      </c>
      <c r="AX13" s="220" t="s">
        <v>2</v>
      </c>
      <c r="AY13" s="220" t="s">
        <v>2</v>
      </c>
      <c r="AZ13" s="220" t="s">
        <v>2</v>
      </c>
      <c r="BA13" s="220" t="s">
        <v>2</v>
      </c>
      <c r="BB13" s="220" t="s">
        <v>2</v>
      </c>
      <c r="BC13" s="220" t="s">
        <v>2</v>
      </c>
      <c r="BD13" s="220" t="s">
        <v>2</v>
      </c>
      <c r="BE13" s="220" t="s">
        <v>2</v>
      </c>
      <c r="BF13" s="220" t="s">
        <v>2</v>
      </c>
      <c r="BG13" s="220" t="s">
        <v>2</v>
      </c>
      <c r="BH13" s="220" t="s">
        <v>2</v>
      </c>
    </row>
    <row r="14" spans="1:65" s="213" customFormat="1" ht="15.75" customHeight="1" x14ac:dyDescent="0.25">
      <c r="A14" s="634" t="s">
        <v>9</v>
      </c>
      <c r="B14" s="634"/>
      <c r="C14" s="634"/>
      <c r="D14" s="634"/>
      <c r="E14" s="634"/>
      <c r="F14" s="634"/>
      <c r="G14" s="634"/>
      <c r="H14" s="634"/>
      <c r="I14" s="634"/>
      <c r="J14" s="634"/>
      <c r="K14" s="634"/>
      <c r="L14" s="634"/>
      <c r="M14" s="634"/>
      <c r="N14" s="634"/>
      <c r="O14" s="634"/>
      <c r="P14" s="634"/>
    </row>
    <row r="15" spans="1:65" s="213" customFormat="1" ht="15" x14ac:dyDescent="0.25">
      <c r="A15" s="212"/>
      <c r="B15" s="222" t="s">
        <v>10</v>
      </c>
      <c r="C15" s="628"/>
      <c r="D15" s="628"/>
      <c r="E15" s="628"/>
      <c r="F15" s="628"/>
      <c r="G15" s="628"/>
      <c r="H15" s="223"/>
      <c r="I15" s="223"/>
      <c r="J15" s="223"/>
      <c r="K15" s="223"/>
      <c r="L15" s="223"/>
      <c r="M15" s="223"/>
      <c r="N15" s="223"/>
      <c r="O15" s="212"/>
      <c r="P15" s="212"/>
      <c r="BI15" s="73" t="s">
        <v>162</v>
      </c>
      <c r="BJ15" s="73" t="s">
        <v>2</v>
      </c>
      <c r="BK15" s="73" t="s">
        <v>2</v>
      </c>
      <c r="BL15" s="73" t="s">
        <v>2</v>
      </c>
      <c r="BM15" s="73" t="s">
        <v>2</v>
      </c>
    </row>
    <row r="16" spans="1:65" s="213" customFormat="1" ht="12.75" customHeight="1" x14ac:dyDescent="0.25">
      <c r="B16" s="71" t="s">
        <v>12</v>
      </c>
      <c r="C16" s="71"/>
      <c r="D16" s="224"/>
      <c r="E16" s="138">
        <v>25041.940999999999</v>
      </c>
      <c r="F16" s="226" t="s">
        <v>13</v>
      </c>
      <c r="H16" s="71"/>
      <c r="I16" s="71"/>
      <c r="J16" s="71"/>
      <c r="K16" s="71"/>
      <c r="L16" s="71"/>
      <c r="M16" s="227"/>
      <c r="N16" s="71"/>
    </row>
    <row r="17" spans="1:79" s="213" customFormat="1" ht="12.75" customHeight="1" x14ac:dyDescent="0.25">
      <c r="B17" s="71" t="s">
        <v>14</v>
      </c>
      <c r="D17" s="224"/>
      <c r="E17" s="225">
        <v>25041.940999999999</v>
      </c>
      <c r="F17" s="226" t="s">
        <v>13</v>
      </c>
      <c r="H17" s="71"/>
      <c r="I17" s="71"/>
      <c r="J17" s="71"/>
      <c r="K17" s="71"/>
      <c r="L17" s="71"/>
      <c r="M17" s="227"/>
      <c r="N17" s="71"/>
    </row>
    <row r="18" spans="1:79" s="213" customFormat="1" ht="12.75" customHeight="1" x14ac:dyDescent="0.25">
      <c r="B18" s="71" t="s">
        <v>15</v>
      </c>
      <c r="C18" s="71"/>
      <c r="D18" s="224"/>
      <c r="E18" s="225">
        <v>3177.029</v>
      </c>
      <c r="F18" s="226" t="s">
        <v>13</v>
      </c>
      <c r="H18" s="71"/>
      <c r="J18" s="71"/>
      <c r="K18" s="71"/>
      <c r="L18" s="71"/>
      <c r="M18" s="72"/>
      <c r="N18" s="228"/>
    </row>
    <row r="19" spans="1:79" s="213" customFormat="1" ht="12.75" customHeight="1" x14ac:dyDescent="0.25">
      <c r="B19" s="71" t="s">
        <v>16</v>
      </c>
      <c r="C19" s="71"/>
      <c r="D19" s="217"/>
      <c r="E19" s="229">
        <v>7072.09</v>
      </c>
      <c r="F19" s="226" t="s">
        <v>17</v>
      </c>
      <c r="H19" s="71"/>
      <c r="J19" s="71"/>
      <c r="K19" s="71"/>
      <c r="L19" s="71"/>
      <c r="M19" s="230"/>
      <c r="N19" s="226"/>
    </row>
    <row r="20" spans="1:79" s="213" customFormat="1" ht="12.75" customHeight="1" x14ac:dyDescent="0.25">
      <c r="B20" s="71" t="s">
        <v>18</v>
      </c>
      <c r="C20" s="71"/>
      <c r="D20" s="217"/>
      <c r="E20" s="229">
        <v>292.25</v>
      </c>
      <c r="F20" s="226" t="s">
        <v>17</v>
      </c>
      <c r="H20" s="71"/>
      <c r="J20" s="71"/>
      <c r="K20" s="71"/>
      <c r="L20" s="71"/>
      <c r="M20" s="230"/>
      <c r="N20" s="226"/>
    </row>
    <row r="21" spans="1:79" s="213" customFormat="1" ht="15" x14ac:dyDescent="0.25">
      <c r="A21" s="212"/>
      <c r="B21" s="222" t="s">
        <v>19</v>
      </c>
      <c r="C21" s="222"/>
      <c r="D21" s="212"/>
      <c r="E21" s="629" t="s">
        <v>20</v>
      </c>
      <c r="F21" s="629"/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BN21" s="73" t="s">
        <v>20</v>
      </c>
      <c r="BO21" s="73" t="s">
        <v>2</v>
      </c>
      <c r="BP21" s="73" t="s">
        <v>2</v>
      </c>
      <c r="BQ21" s="73" t="s">
        <v>2</v>
      </c>
      <c r="BR21" s="73" t="s">
        <v>2</v>
      </c>
      <c r="BS21" s="73" t="s">
        <v>2</v>
      </c>
      <c r="BT21" s="73" t="s">
        <v>2</v>
      </c>
      <c r="BU21" s="73" t="s">
        <v>2</v>
      </c>
      <c r="BV21" s="73" t="s">
        <v>2</v>
      </c>
      <c r="BW21" s="73" t="s">
        <v>2</v>
      </c>
      <c r="BX21" s="73" t="s">
        <v>2</v>
      </c>
      <c r="BY21" s="73" t="s">
        <v>2</v>
      </c>
    </row>
    <row r="22" spans="1:79" s="213" customFormat="1" ht="12.75" customHeight="1" x14ac:dyDescent="0.25">
      <c r="A22" s="222"/>
      <c r="B22" s="222"/>
      <c r="C22" s="212"/>
      <c r="D22" s="222"/>
      <c r="E22" s="231"/>
      <c r="F22" s="232"/>
      <c r="G22" s="233"/>
      <c r="H22" s="233"/>
      <c r="I22" s="222"/>
      <c r="J22" s="222"/>
      <c r="K22" s="222"/>
      <c r="L22" s="234"/>
      <c r="M22" s="222"/>
      <c r="N22" s="212"/>
      <c r="O22" s="212"/>
      <c r="P22" s="212"/>
    </row>
    <row r="23" spans="1:79" s="213" customFormat="1" ht="36" customHeight="1" x14ac:dyDescent="0.25">
      <c r="A23" s="626" t="s">
        <v>21</v>
      </c>
      <c r="B23" s="626" t="s">
        <v>22</v>
      </c>
      <c r="C23" s="626" t="s">
        <v>23</v>
      </c>
      <c r="D23" s="626"/>
      <c r="E23" s="626"/>
      <c r="F23" s="626" t="s">
        <v>24</v>
      </c>
      <c r="G23" s="630" t="s">
        <v>25</v>
      </c>
      <c r="H23" s="631"/>
      <c r="I23" s="626" t="s">
        <v>26</v>
      </c>
      <c r="J23" s="626"/>
      <c r="K23" s="626"/>
      <c r="L23" s="626"/>
      <c r="M23" s="626"/>
      <c r="N23" s="626"/>
      <c r="O23" s="626" t="s">
        <v>27</v>
      </c>
      <c r="P23" s="626" t="s">
        <v>28</v>
      </c>
    </row>
    <row r="24" spans="1:79" s="213" customFormat="1" ht="36.75" customHeight="1" x14ac:dyDescent="0.25">
      <c r="A24" s="626"/>
      <c r="B24" s="626"/>
      <c r="C24" s="626"/>
      <c r="D24" s="626"/>
      <c r="E24" s="626"/>
      <c r="F24" s="626"/>
      <c r="G24" s="624" t="s">
        <v>29</v>
      </c>
      <c r="H24" s="624" t="s">
        <v>30</v>
      </c>
      <c r="I24" s="626" t="s">
        <v>29</v>
      </c>
      <c r="J24" s="626" t="s">
        <v>31</v>
      </c>
      <c r="K24" s="627" t="s">
        <v>32</v>
      </c>
      <c r="L24" s="627"/>
      <c r="M24" s="627"/>
      <c r="N24" s="627"/>
      <c r="O24" s="626"/>
      <c r="P24" s="626"/>
    </row>
    <row r="25" spans="1:79" s="213" customFormat="1" ht="15" x14ac:dyDescent="0.25">
      <c r="A25" s="626"/>
      <c r="B25" s="626"/>
      <c r="C25" s="626"/>
      <c r="D25" s="626"/>
      <c r="E25" s="626"/>
      <c r="F25" s="626"/>
      <c r="G25" s="625"/>
      <c r="H25" s="625"/>
      <c r="I25" s="626"/>
      <c r="J25" s="626"/>
      <c r="K25" s="236" t="s">
        <v>33</v>
      </c>
      <c r="L25" s="236" t="s">
        <v>34</v>
      </c>
      <c r="M25" s="236" t="s">
        <v>35</v>
      </c>
      <c r="N25" s="236" t="s">
        <v>36</v>
      </c>
      <c r="O25" s="626"/>
      <c r="P25" s="626"/>
    </row>
    <row r="26" spans="1:79" s="213" customFormat="1" ht="15" x14ac:dyDescent="0.25">
      <c r="A26" s="235">
        <v>1</v>
      </c>
      <c r="B26" s="235">
        <v>2</v>
      </c>
      <c r="C26" s="627">
        <v>3</v>
      </c>
      <c r="D26" s="627"/>
      <c r="E26" s="627"/>
      <c r="F26" s="235">
        <v>4</v>
      </c>
      <c r="G26" s="235">
        <v>5</v>
      </c>
      <c r="H26" s="235">
        <v>6</v>
      </c>
      <c r="I26" s="235">
        <v>7</v>
      </c>
      <c r="J26" s="235">
        <v>8</v>
      </c>
      <c r="K26" s="235">
        <v>9</v>
      </c>
      <c r="L26" s="235">
        <v>10</v>
      </c>
      <c r="M26" s="235">
        <v>11</v>
      </c>
      <c r="N26" s="235">
        <v>12</v>
      </c>
      <c r="O26" s="235">
        <v>13</v>
      </c>
      <c r="P26" s="235">
        <v>14</v>
      </c>
    </row>
    <row r="27" spans="1:79" s="213" customFormat="1" ht="15" x14ac:dyDescent="0.25">
      <c r="A27" s="623" t="s">
        <v>879</v>
      </c>
      <c r="B27" s="623"/>
      <c r="C27" s="623"/>
      <c r="D27" s="623"/>
      <c r="E27" s="623"/>
      <c r="F27" s="623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BZ27" s="237" t="s">
        <v>879</v>
      </c>
    </row>
    <row r="28" spans="1:79" s="213" customFormat="1" ht="33.75" x14ac:dyDescent="0.25">
      <c r="A28" s="78" t="s">
        <v>38</v>
      </c>
      <c r="B28" s="238" t="s">
        <v>880</v>
      </c>
      <c r="C28" s="620" t="s">
        <v>881</v>
      </c>
      <c r="D28" s="621"/>
      <c r="E28" s="622"/>
      <c r="F28" s="78" t="s">
        <v>189</v>
      </c>
      <c r="G28" s="76"/>
      <c r="H28" s="239">
        <v>6.83</v>
      </c>
      <c r="I28" s="79">
        <v>39498.43</v>
      </c>
      <c r="J28" s="79">
        <v>326753.95</v>
      </c>
      <c r="K28" s="79">
        <v>36849.54</v>
      </c>
      <c r="L28" s="79">
        <v>231319.73</v>
      </c>
      <c r="M28" s="79">
        <v>56979.7</v>
      </c>
      <c r="N28" s="79">
        <v>1604.98</v>
      </c>
      <c r="O28" s="240">
        <v>98.35</v>
      </c>
      <c r="P28" s="240">
        <v>101.15</v>
      </c>
      <c r="BZ28" s="237"/>
      <c r="CA28" s="75" t="s">
        <v>881</v>
      </c>
    </row>
    <row r="29" spans="1:79" s="213" customFormat="1" ht="15" x14ac:dyDescent="0.25">
      <c r="A29" s="78" t="s">
        <v>42</v>
      </c>
      <c r="B29" s="238" t="s">
        <v>882</v>
      </c>
      <c r="C29" s="620" t="s">
        <v>883</v>
      </c>
      <c r="D29" s="621"/>
      <c r="E29" s="622"/>
      <c r="F29" s="78" t="s">
        <v>177</v>
      </c>
      <c r="G29" s="76"/>
      <c r="H29" s="241">
        <v>683.04600000000005</v>
      </c>
      <c r="I29" s="79">
        <v>1723.9</v>
      </c>
      <c r="J29" s="79">
        <v>1177503</v>
      </c>
      <c r="K29" s="242"/>
      <c r="L29" s="242"/>
      <c r="M29" s="242"/>
      <c r="N29" s="79">
        <v>1177503</v>
      </c>
      <c r="O29" s="243">
        <v>0</v>
      </c>
      <c r="P29" s="243">
        <v>0</v>
      </c>
      <c r="BZ29" s="237"/>
      <c r="CA29" s="75" t="s">
        <v>883</v>
      </c>
    </row>
    <row r="30" spans="1:79" s="213" customFormat="1" ht="33.75" x14ac:dyDescent="0.25">
      <c r="A30" s="78" t="s">
        <v>45</v>
      </c>
      <c r="B30" s="238" t="s">
        <v>884</v>
      </c>
      <c r="C30" s="620" t="s">
        <v>885</v>
      </c>
      <c r="D30" s="621"/>
      <c r="E30" s="622"/>
      <c r="F30" s="78" t="s">
        <v>434</v>
      </c>
      <c r="G30" s="76"/>
      <c r="H30" s="244">
        <v>3.9</v>
      </c>
      <c r="I30" s="79">
        <v>7698883.4000000004</v>
      </c>
      <c r="J30" s="79">
        <v>8384988.7699999996</v>
      </c>
      <c r="K30" s="79">
        <v>2350901.2799999998</v>
      </c>
      <c r="L30" s="79">
        <v>75899.72</v>
      </c>
      <c r="M30" s="79">
        <v>37859.4</v>
      </c>
      <c r="N30" s="79">
        <v>5920328.3700000001</v>
      </c>
      <c r="O30" s="240">
        <v>5365.27</v>
      </c>
      <c r="P30" s="240">
        <v>72.88</v>
      </c>
      <c r="BZ30" s="237"/>
      <c r="CA30" s="75" t="s">
        <v>885</v>
      </c>
    </row>
    <row r="31" spans="1:79" s="213" customFormat="1" ht="33.75" x14ac:dyDescent="0.25">
      <c r="A31" s="78" t="s">
        <v>48</v>
      </c>
      <c r="B31" s="238" t="s">
        <v>886</v>
      </c>
      <c r="C31" s="620" t="s">
        <v>887</v>
      </c>
      <c r="D31" s="621"/>
      <c r="E31" s="622"/>
      <c r="F31" s="78" t="s">
        <v>177</v>
      </c>
      <c r="G31" s="76"/>
      <c r="H31" s="245">
        <v>683.11019999999996</v>
      </c>
      <c r="I31" s="79">
        <v>5862.27</v>
      </c>
      <c r="J31" s="79">
        <v>4004576.43</v>
      </c>
      <c r="K31" s="242"/>
      <c r="L31" s="242"/>
      <c r="M31" s="242"/>
      <c r="N31" s="79">
        <v>4004576.43</v>
      </c>
      <c r="O31" s="243">
        <v>0</v>
      </c>
      <c r="P31" s="243">
        <v>0</v>
      </c>
      <c r="BZ31" s="237"/>
      <c r="CA31" s="75" t="s">
        <v>887</v>
      </c>
    </row>
    <row r="32" spans="1:79" s="213" customFormat="1" ht="33.75" x14ac:dyDescent="0.25">
      <c r="A32" s="78" t="s">
        <v>51</v>
      </c>
      <c r="B32" s="238" t="s">
        <v>888</v>
      </c>
      <c r="C32" s="620" t="s">
        <v>889</v>
      </c>
      <c r="D32" s="621"/>
      <c r="E32" s="622"/>
      <c r="F32" s="78" t="s">
        <v>171</v>
      </c>
      <c r="G32" s="76"/>
      <c r="H32" s="241">
        <v>1.8939999999999999</v>
      </c>
      <c r="I32" s="79">
        <v>80539.91</v>
      </c>
      <c r="J32" s="79">
        <v>152542.59</v>
      </c>
      <c r="K32" s="242"/>
      <c r="L32" s="242"/>
      <c r="M32" s="242"/>
      <c r="N32" s="79">
        <v>152542.59</v>
      </c>
      <c r="O32" s="243">
        <v>0</v>
      </c>
      <c r="P32" s="243">
        <v>0</v>
      </c>
      <c r="BZ32" s="237"/>
      <c r="CA32" s="75" t="s">
        <v>889</v>
      </c>
    </row>
    <row r="33" spans="1:84" s="213" customFormat="1" ht="45" x14ac:dyDescent="0.25">
      <c r="A33" s="78" t="s">
        <v>54</v>
      </c>
      <c r="B33" s="238" t="s">
        <v>890</v>
      </c>
      <c r="C33" s="620" t="s">
        <v>891</v>
      </c>
      <c r="D33" s="621"/>
      <c r="E33" s="622"/>
      <c r="F33" s="78" t="s">
        <v>114</v>
      </c>
      <c r="G33" s="76"/>
      <c r="H33" s="241">
        <v>3.7669999999999999</v>
      </c>
      <c r="I33" s="79">
        <v>69490.92</v>
      </c>
      <c r="J33" s="79">
        <v>316814.59000000003</v>
      </c>
      <c r="K33" s="79">
        <v>68077.53</v>
      </c>
      <c r="L33" s="79">
        <v>192366.9</v>
      </c>
      <c r="M33" s="79">
        <v>55042.35</v>
      </c>
      <c r="N33" s="79">
        <v>1327.81</v>
      </c>
      <c r="O33" s="240">
        <v>173.96</v>
      </c>
      <c r="P33" s="240">
        <v>100.73</v>
      </c>
      <c r="BZ33" s="237"/>
      <c r="CA33" s="75" t="s">
        <v>891</v>
      </c>
    </row>
    <row r="34" spans="1:84" s="213" customFormat="1" ht="33.75" x14ac:dyDescent="0.25">
      <c r="A34" s="78" t="s">
        <v>57</v>
      </c>
      <c r="B34" s="238" t="s">
        <v>892</v>
      </c>
      <c r="C34" s="620" t="s">
        <v>893</v>
      </c>
      <c r="D34" s="621"/>
      <c r="E34" s="622"/>
      <c r="F34" s="78" t="s">
        <v>114</v>
      </c>
      <c r="G34" s="76"/>
      <c r="H34" s="241">
        <v>29.265999999999998</v>
      </c>
      <c r="I34" s="79">
        <v>928.67</v>
      </c>
      <c r="J34" s="79">
        <v>34698.06</v>
      </c>
      <c r="K34" s="242"/>
      <c r="L34" s="79">
        <v>27178.25</v>
      </c>
      <c r="M34" s="79">
        <v>7519.81</v>
      </c>
      <c r="N34" s="242"/>
      <c r="O34" s="243">
        <v>0</v>
      </c>
      <c r="P34" s="240">
        <v>13.46</v>
      </c>
      <c r="BZ34" s="237"/>
      <c r="CA34" s="75" t="s">
        <v>893</v>
      </c>
    </row>
    <row r="35" spans="1:84" s="213" customFormat="1" ht="15" x14ac:dyDescent="0.25">
      <c r="A35" s="78" t="s">
        <v>61</v>
      </c>
      <c r="B35" s="238" t="s">
        <v>894</v>
      </c>
      <c r="C35" s="620" t="s">
        <v>895</v>
      </c>
      <c r="D35" s="621"/>
      <c r="E35" s="622"/>
      <c r="F35" s="78" t="s">
        <v>177</v>
      </c>
      <c r="G35" s="76"/>
      <c r="H35" s="244">
        <v>737.1</v>
      </c>
      <c r="I35" s="79">
        <v>980.51</v>
      </c>
      <c r="J35" s="79">
        <v>722733.92</v>
      </c>
      <c r="K35" s="242"/>
      <c r="L35" s="242"/>
      <c r="M35" s="242"/>
      <c r="N35" s="79">
        <v>722733.92</v>
      </c>
      <c r="O35" s="243">
        <v>0</v>
      </c>
      <c r="P35" s="243">
        <v>0</v>
      </c>
      <c r="BZ35" s="237"/>
      <c r="CA35" s="75" t="s">
        <v>895</v>
      </c>
    </row>
    <row r="36" spans="1:84" s="213" customFormat="1" ht="22.5" x14ac:dyDescent="0.25">
      <c r="A36" s="78" t="s">
        <v>64</v>
      </c>
      <c r="B36" s="238" t="s">
        <v>896</v>
      </c>
      <c r="C36" s="620" t="s">
        <v>897</v>
      </c>
      <c r="D36" s="621"/>
      <c r="E36" s="622"/>
      <c r="F36" s="78" t="s">
        <v>434</v>
      </c>
      <c r="G36" s="76"/>
      <c r="H36" s="241">
        <v>1.0529999999999999</v>
      </c>
      <c r="I36" s="79">
        <v>539278.6</v>
      </c>
      <c r="J36" s="79">
        <v>570282.13</v>
      </c>
      <c r="K36" s="79">
        <v>561377.97</v>
      </c>
      <c r="L36" s="79">
        <v>6482.4</v>
      </c>
      <c r="M36" s="79">
        <v>2421.7600000000002</v>
      </c>
      <c r="N36" s="242"/>
      <c r="O36" s="246">
        <v>1434.5</v>
      </c>
      <c r="P36" s="240">
        <v>4.0199999999999996</v>
      </c>
      <c r="BZ36" s="237"/>
      <c r="CA36" s="75" t="s">
        <v>897</v>
      </c>
    </row>
    <row r="37" spans="1:84" s="213" customFormat="1" ht="15" x14ac:dyDescent="0.25">
      <c r="A37" s="617" t="s">
        <v>1140</v>
      </c>
      <c r="B37" s="618"/>
      <c r="C37" s="618"/>
      <c r="D37" s="618"/>
      <c r="E37" s="618"/>
      <c r="F37" s="618"/>
      <c r="G37" s="618"/>
      <c r="H37" s="618"/>
      <c r="I37" s="619"/>
      <c r="J37" s="80">
        <v>24618345.879999999</v>
      </c>
      <c r="K37" s="81"/>
      <c r="L37" s="81"/>
      <c r="M37" s="81"/>
      <c r="N37" s="81"/>
      <c r="O37" s="247">
        <v>7072.08608</v>
      </c>
      <c r="P37" s="248">
        <v>292.246624</v>
      </c>
      <c r="BZ37" s="237"/>
      <c r="CB37" s="249"/>
      <c r="CD37" s="249" t="s">
        <v>1140</v>
      </c>
    </row>
    <row r="38" spans="1:84" s="213" customFormat="1" ht="15" x14ac:dyDescent="0.25">
      <c r="A38" s="623" t="s">
        <v>898</v>
      </c>
      <c r="B38" s="623"/>
      <c r="C38" s="623"/>
      <c r="D38" s="623"/>
      <c r="E38" s="623"/>
      <c r="F38" s="623"/>
      <c r="G38" s="623"/>
      <c r="H38" s="623"/>
      <c r="I38" s="623"/>
      <c r="J38" s="623"/>
      <c r="K38" s="623"/>
      <c r="L38" s="623"/>
      <c r="M38" s="623"/>
      <c r="N38" s="623"/>
      <c r="O38" s="623"/>
      <c r="P38" s="623"/>
      <c r="BZ38" s="237" t="s">
        <v>898</v>
      </c>
      <c r="CB38" s="249"/>
      <c r="CD38" s="249"/>
    </row>
    <row r="39" spans="1:84" s="213" customFormat="1" ht="33.75" x14ac:dyDescent="0.25">
      <c r="A39" s="78" t="s">
        <v>67</v>
      </c>
      <c r="B39" s="238" t="s">
        <v>899</v>
      </c>
      <c r="C39" s="620" t="s">
        <v>900</v>
      </c>
      <c r="D39" s="621"/>
      <c r="E39" s="622"/>
      <c r="F39" s="78" t="s">
        <v>171</v>
      </c>
      <c r="G39" s="76"/>
      <c r="H39" s="245">
        <v>1211.7104999999999</v>
      </c>
      <c r="I39" s="79">
        <v>53.79</v>
      </c>
      <c r="J39" s="79">
        <v>65177.91</v>
      </c>
      <c r="K39" s="242"/>
      <c r="L39" s="242"/>
      <c r="M39" s="242"/>
      <c r="N39" s="79">
        <v>65177.91</v>
      </c>
      <c r="O39" s="243">
        <v>0</v>
      </c>
      <c r="P39" s="243">
        <v>0</v>
      </c>
      <c r="BZ39" s="237"/>
      <c r="CA39" s="75" t="s">
        <v>900</v>
      </c>
      <c r="CB39" s="249"/>
      <c r="CD39" s="249"/>
    </row>
    <row r="40" spans="1:84" s="213" customFormat="1" ht="78.75" x14ac:dyDescent="0.25">
      <c r="A40" s="78" t="s">
        <v>70</v>
      </c>
      <c r="B40" s="238" t="s">
        <v>901</v>
      </c>
      <c r="C40" s="620" t="s">
        <v>902</v>
      </c>
      <c r="D40" s="621"/>
      <c r="E40" s="622"/>
      <c r="F40" s="78" t="s">
        <v>171</v>
      </c>
      <c r="G40" s="76"/>
      <c r="H40" s="239">
        <v>-325.95</v>
      </c>
      <c r="I40" s="79">
        <v>291.14</v>
      </c>
      <c r="J40" s="79">
        <v>-94897.08</v>
      </c>
      <c r="K40" s="242"/>
      <c r="L40" s="242"/>
      <c r="M40" s="242"/>
      <c r="N40" s="79">
        <v>-94897.08</v>
      </c>
      <c r="O40" s="243">
        <v>0</v>
      </c>
      <c r="P40" s="243">
        <v>0</v>
      </c>
      <c r="BZ40" s="237"/>
      <c r="CA40" s="75" t="s">
        <v>902</v>
      </c>
      <c r="CB40" s="249"/>
      <c r="CD40" s="249"/>
    </row>
    <row r="41" spans="1:84" s="213" customFormat="1" ht="78.75" x14ac:dyDescent="0.25">
      <c r="A41" s="78" t="s">
        <v>73</v>
      </c>
      <c r="B41" s="238" t="s">
        <v>860</v>
      </c>
      <c r="C41" s="620" t="s">
        <v>861</v>
      </c>
      <c r="D41" s="621"/>
      <c r="E41" s="622"/>
      <c r="F41" s="78" t="s">
        <v>171</v>
      </c>
      <c r="G41" s="76"/>
      <c r="H41" s="239">
        <v>325.95</v>
      </c>
      <c r="I41" s="79">
        <v>1253.4000000000001</v>
      </c>
      <c r="J41" s="79">
        <v>408545.73</v>
      </c>
      <c r="K41" s="242"/>
      <c r="L41" s="242"/>
      <c r="M41" s="242"/>
      <c r="N41" s="79">
        <v>408545.73</v>
      </c>
      <c r="O41" s="243">
        <v>0</v>
      </c>
      <c r="P41" s="243">
        <v>0</v>
      </c>
      <c r="BZ41" s="237"/>
      <c r="CA41" s="75" t="s">
        <v>861</v>
      </c>
      <c r="CB41" s="249"/>
      <c r="CD41" s="249"/>
    </row>
    <row r="42" spans="1:84" s="213" customFormat="1" ht="33.75" x14ac:dyDescent="0.25">
      <c r="A42" s="78" t="s">
        <v>76</v>
      </c>
      <c r="B42" s="238" t="s">
        <v>903</v>
      </c>
      <c r="C42" s="620" t="s">
        <v>904</v>
      </c>
      <c r="D42" s="621"/>
      <c r="E42" s="622"/>
      <c r="F42" s="78" t="s">
        <v>171</v>
      </c>
      <c r="G42" s="76"/>
      <c r="H42" s="241">
        <v>327.041</v>
      </c>
      <c r="I42" s="79">
        <v>136.88999999999999</v>
      </c>
      <c r="J42" s="79">
        <v>44768.639999999999</v>
      </c>
      <c r="K42" s="242"/>
      <c r="L42" s="242"/>
      <c r="M42" s="242"/>
      <c r="N42" s="79">
        <v>44768.639999999999</v>
      </c>
      <c r="O42" s="243">
        <v>0</v>
      </c>
      <c r="P42" s="243">
        <v>0</v>
      </c>
      <c r="BZ42" s="237"/>
      <c r="CA42" s="75" t="s">
        <v>904</v>
      </c>
      <c r="CB42" s="249"/>
      <c r="CD42" s="249"/>
    </row>
    <row r="43" spans="1:84" s="213" customFormat="1" ht="15" x14ac:dyDescent="0.25">
      <c r="A43" s="617" t="s">
        <v>1141</v>
      </c>
      <c r="B43" s="618"/>
      <c r="C43" s="618"/>
      <c r="D43" s="618"/>
      <c r="E43" s="618"/>
      <c r="F43" s="618"/>
      <c r="G43" s="618"/>
      <c r="H43" s="618"/>
      <c r="I43" s="619"/>
      <c r="J43" s="80">
        <v>423595.2</v>
      </c>
      <c r="K43" s="81"/>
      <c r="L43" s="81"/>
      <c r="M43" s="81"/>
      <c r="N43" s="81"/>
      <c r="O43" s="250">
        <v>0</v>
      </c>
      <c r="P43" s="250">
        <v>0</v>
      </c>
      <c r="BZ43" s="237"/>
      <c r="CB43" s="249"/>
      <c r="CD43" s="249" t="s">
        <v>1141</v>
      </c>
    </row>
    <row r="44" spans="1:84" s="213" customFormat="1" ht="15" x14ac:dyDescent="0.25">
      <c r="A44" s="617" t="s">
        <v>116</v>
      </c>
      <c r="B44" s="618"/>
      <c r="C44" s="618"/>
      <c r="D44" s="618"/>
      <c r="E44" s="618"/>
      <c r="F44" s="618"/>
      <c r="G44" s="618"/>
      <c r="H44" s="618"/>
      <c r="I44" s="619"/>
      <c r="J44" s="81"/>
      <c r="K44" s="81"/>
      <c r="L44" s="81"/>
      <c r="M44" s="81"/>
      <c r="N44" s="81"/>
      <c r="O44" s="81"/>
      <c r="P44" s="81"/>
      <c r="CE44" s="249" t="s">
        <v>116</v>
      </c>
    </row>
    <row r="45" spans="1:84" s="213" customFormat="1" ht="15" x14ac:dyDescent="0.25">
      <c r="A45" s="614" t="s">
        <v>117</v>
      </c>
      <c r="B45" s="615"/>
      <c r="C45" s="615"/>
      <c r="D45" s="615"/>
      <c r="E45" s="615"/>
      <c r="F45" s="615"/>
      <c r="G45" s="615"/>
      <c r="H45" s="615"/>
      <c r="I45" s="616"/>
      <c r="J45" s="79">
        <v>16114488.640000001</v>
      </c>
      <c r="K45" s="242"/>
      <c r="L45" s="242"/>
      <c r="M45" s="242"/>
      <c r="N45" s="242"/>
      <c r="O45" s="242"/>
      <c r="P45" s="242"/>
      <c r="CE45" s="249"/>
      <c r="CF45" s="75" t="s">
        <v>117</v>
      </c>
    </row>
    <row r="46" spans="1:84" s="213" customFormat="1" ht="15" x14ac:dyDescent="0.25">
      <c r="A46" s="614" t="s">
        <v>118</v>
      </c>
      <c r="B46" s="615"/>
      <c r="C46" s="615"/>
      <c r="D46" s="615"/>
      <c r="E46" s="615"/>
      <c r="F46" s="615"/>
      <c r="G46" s="615"/>
      <c r="H46" s="615"/>
      <c r="I46" s="616"/>
      <c r="J46" s="79">
        <v>25041941.079999998</v>
      </c>
      <c r="K46" s="242"/>
      <c r="L46" s="242"/>
      <c r="M46" s="242"/>
      <c r="N46" s="242"/>
      <c r="O46" s="242"/>
      <c r="P46" s="242"/>
      <c r="CE46" s="249"/>
      <c r="CF46" s="75" t="s">
        <v>118</v>
      </c>
    </row>
    <row r="47" spans="1:84" s="213" customFormat="1" ht="15" x14ac:dyDescent="0.25">
      <c r="A47" s="614" t="s">
        <v>119</v>
      </c>
      <c r="B47" s="615"/>
      <c r="C47" s="615"/>
      <c r="D47" s="615"/>
      <c r="E47" s="615"/>
      <c r="F47" s="615"/>
      <c r="G47" s="615"/>
      <c r="H47" s="615"/>
      <c r="I47" s="616"/>
      <c r="J47" s="79">
        <v>3177029.34</v>
      </c>
      <c r="K47" s="242"/>
      <c r="L47" s="242"/>
      <c r="M47" s="242"/>
      <c r="N47" s="242"/>
      <c r="O47" s="242"/>
      <c r="P47" s="242"/>
      <c r="CE47" s="249"/>
      <c r="CF47" s="75" t="s">
        <v>119</v>
      </c>
    </row>
    <row r="48" spans="1:84" s="213" customFormat="1" ht="15" x14ac:dyDescent="0.25">
      <c r="A48" s="614" t="s">
        <v>120</v>
      </c>
      <c r="B48" s="615"/>
      <c r="C48" s="615"/>
      <c r="D48" s="615"/>
      <c r="E48" s="615"/>
      <c r="F48" s="615"/>
      <c r="G48" s="615"/>
      <c r="H48" s="615"/>
      <c r="I48" s="616"/>
      <c r="J48" s="79">
        <v>4670233.12</v>
      </c>
      <c r="K48" s="242"/>
      <c r="L48" s="242"/>
      <c r="M48" s="242"/>
      <c r="N48" s="242"/>
      <c r="O48" s="242"/>
      <c r="P48" s="242"/>
      <c r="CE48" s="249"/>
      <c r="CF48" s="75" t="s">
        <v>120</v>
      </c>
    </row>
    <row r="49" spans="1:85" s="213" customFormat="1" ht="15" x14ac:dyDescent="0.25">
      <c r="A49" s="614" t="s">
        <v>121</v>
      </c>
      <c r="B49" s="615"/>
      <c r="C49" s="615"/>
      <c r="D49" s="615"/>
      <c r="E49" s="615"/>
      <c r="F49" s="615"/>
      <c r="G49" s="615"/>
      <c r="H49" s="615"/>
      <c r="I49" s="616"/>
      <c r="J49" s="79">
        <v>4257219.32</v>
      </c>
      <c r="K49" s="242"/>
      <c r="L49" s="242"/>
      <c r="M49" s="242"/>
      <c r="N49" s="242"/>
      <c r="O49" s="242"/>
      <c r="P49" s="242"/>
      <c r="CE49" s="249"/>
      <c r="CF49" s="75" t="s">
        <v>121</v>
      </c>
    </row>
    <row r="50" spans="1:85" s="213" customFormat="1" ht="15" x14ac:dyDescent="0.25">
      <c r="A50" s="617" t="s">
        <v>122</v>
      </c>
      <c r="B50" s="618"/>
      <c r="C50" s="618"/>
      <c r="D50" s="618"/>
      <c r="E50" s="618"/>
      <c r="F50" s="618"/>
      <c r="G50" s="618"/>
      <c r="H50" s="618"/>
      <c r="I50" s="619"/>
      <c r="J50" s="80">
        <v>25041941.079999998</v>
      </c>
      <c r="K50" s="81"/>
      <c r="L50" s="81"/>
      <c r="M50" s="81"/>
      <c r="N50" s="81"/>
      <c r="O50" s="247">
        <v>7072.08608</v>
      </c>
      <c r="P50" s="248">
        <v>292.246624</v>
      </c>
      <c r="CE50" s="249"/>
      <c r="CG50" s="249" t="s">
        <v>122</v>
      </c>
    </row>
    <row r="51" spans="1:85" s="213" customFormat="1" ht="3" customHeight="1" x14ac:dyDescent="0.25">
      <c r="A51" s="251"/>
      <c r="B51" s="251"/>
      <c r="C51" s="251"/>
      <c r="D51" s="251"/>
      <c r="E51" s="251"/>
      <c r="F51" s="251"/>
      <c r="G51" s="251"/>
      <c r="H51" s="251"/>
      <c r="I51" s="251"/>
      <c r="J51" s="251"/>
      <c r="K51" s="251"/>
      <c r="L51" s="252"/>
      <c r="M51" s="252"/>
      <c r="N51" s="252"/>
      <c r="O51" s="253"/>
      <c r="P51" s="253"/>
    </row>
    <row r="52" spans="1:85" s="213" customFormat="1" ht="53.25" customHeight="1" x14ac:dyDescent="0.25">
      <c r="A52" s="212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</row>
    <row r="53" spans="1:85" s="213" customFormat="1" ht="15" x14ac:dyDescent="0.25">
      <c r="A53" s="212"/>
      <c r="B53" s="212"/>
      <c r="C53" s="212"/>
      <c r="D53" s="212"/>
      <c r="E53" s="212"/>
      <c r="F53" s="212"/>
      <c r="G53" s="212"/>
      <c r="H53" s="222"/>
      <c r="I53" s="613"/>
      <c r="J53" s="613"/>
      <c r="K53" s="613"/>
      <c r="L53" s="212"/>
      <c r="M53" s="212"/>
      <c r="N53" s="212"/>
      <c r="O53" s="212"/>
      <c r="P53" s="212"/>
    </row>
    <row r="54" spans="1:85" s="213" customFormat="1" ht="15" x14ac:dyDescent="0.25">
      <c r="A54" s="212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</row>
    <row r="55" spans="1:85" s="213" customFormat="1" ht="15" x14ac:dyDescent="0.25">
      <c r="A55" s="212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</row>
  </sheetData>
  <mergeCells count="53">
    <mergeCell ref="A14:P14"/>
    <mergeCell ref="A2:C2"/>
    <mergeCell ref="M2:P2"/>
    <mergeCell ref="A3:D3"/>
    <mergeCell ref="L3:P3"/>
    <mergeCell ref="A4:D4"/>
    <mergeCell ref="L4:P4"/>
    <mergeCell ref="A8:P8"/>
    <mergeCell ref="A9:P9"/>
    <mergeCell ref="A11:P11"/>
    <mergeCell ref="A12:P12"/>
    <mergeCell ref="A13:P13"/>
    <mergeCell ref="K24:N24"/>
    <mergeCell ref="C26:E26"/>
    <mergeCell ref="C15:G15"/>
    <mergeCell ref="E21:P21"/>
    <mergeCell ref="A23:A25"/>
    <mergeCell ref="B23:B25"/>
    <mergeCell ref="C23:E25"/>
    <mergeCell ref="F23:F25"/>
    <mergeCell ref="G23:H23"/>
    <mergeCell ref="I23:N23"/>
    <mergeCell ref="O23:O25"/>
    <mergeCell ref="P23:P25"/>
    <mergeCell ref="C32:E32"/>
    <mergeCell ref="G24:G25"/>
    <mergeCell ref="H24:H25"/>
    <mergeCell ref="I24:I25"/>
    <mergeCell ref="J24:J25"/>
    <mergeCell ref="A27:P27"/>
    <mergeCell ref="C28:E28"/>
    <mergeCell ref="C29:E29"/>
    <mergeCell ref="C30:E30"/>
    <mergeCell ref="C31:E31"/>
    <mergeCell ref="A44:I44"/>
    <mergeCell ref="C33:E33"/>
    <mergeCell ref="C34:E34"/>
    <mergeCell ref="C35:E35"/>
    <mergeCell ref="C36:E36"/>
    <mergeCell ref="A37:I37"/>
    <mergeCell ref="A38:P38"/>
    <mergeCell ref="C39:E39"/>
    <mergeCell ref="C40:E40"/>
    <mergeCell ref="C41:E41"/>
    <mergeCell ref="C42:E42"/>
    <mergeCell ref="A43:I43"/>
    <mergeCell ref="I53:K53"/>
    <mergeCell ref="A45:I45"/>
    <mergeCell ref="A46:I46"/>
    <mergeCell ref="A47:I47"/>
    <mergeCell ref="A48:I48"/>
    <mergeCell ref="A49:I49"/>
    <mergeCell ref="A50:I5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22</vt:i4>
      </vt:variant>
    </vt:vector>
  </HeadingPairs>
  <TitlesOfParts>
    <vt:vector size="41" baseType="lpstr">
      <vt:lpstr>Сводка</vt:lpstr>
      <vt:lpstr>ССРСС</vt:lpstr>
      <vt:lpstr>ИЦИ</vt:lpstr>
      <vt:lpstr>01-01-01</vt:lpstr>
      <vt:lpstr>01-01-02</vt:lpstr>
      <vt:lpstr>01-01-03</vt:lpstr>
      <vt:lpstr>02-01-01</vt:lpstr>
      <vt:lpstr>08-01-01</vt:lpstr>
      <vt:lpstr>08-01-02</vt:lpstr>
      <vt:lpstr>09-01-01</vt:lpstr>
      <vt:lpstr>09-01-02</vt:lpstr>
      <vt:lpstr>СР-1</vt:lpstr>
      <vt:lpstr>СР-2.1</vt:lpstr>
      <vt:lpstr>СР-2.2</vt:lpstr>
      <vt:lpstr>СР-2.3</vt:lpstr>
      <vt:lpstr>СР-2.4</vt:lpstr>
      <vt:lpstr>СР-3</vt:lpstr>
      <vt:lpstr>СР-4</vt:lpstr>
      <vt:lpstr>СР-5</vt:lpstr>
      <vt:lpstr>'01-01-01'!Заголовки_для_печати</vt:lpstr>
      <vt:lpstr>'01-01-02'!Заголовки_для_печати</vt:lpstr>
      <vt:lpstr>'01-01-03'!Заголовки_для_печати</vt:lpstr>
      <vt:lpstr>'02-01-01'!Заголовки_для_печати</vt:lpstr>
      <vt:lpstr>'08-01-01'!Заголовки_для_печати</vt:lpstr>
      <vt:lpstr>'08-01-02'!Заголовки_для_печати</vt:lpstr>
      <vt:lpstr>'09-01-01'!Заголовки_для_печати</vt:lpstr>
      <vt:lpstr>'09-01-02'!Заголовки_для_печати</vt:lpstr>
      <vt:lpstr>ССРСС!Заголовки_для_печати</vt:lpstr>
      <vt:lpstr>'01-01-01'!Область_печати</vt:lpstr>
      <vt:lpstr>'01-01-02'!Область_печати</vt:lpstr>
      <vt:lpstr>'01-01-03'!Область_печати</vt:lpstr>
      <vt:lpstr>'02-01-01'!Область_печати</vt:lpstr>
      <vt:lpstr>'08-01-01'!Область_печати</vt:lpstr>
      <vt:lpstr>'08-01-02'!Область_печати</vt:lpstr>
      <vt:lpstr>'09-01-01'!Область_печати</vt:lpstr>
      <vt:lpstr>'09-01-02'!Область_печати</vt:lpstr>
      <vt:lpstr>'СР-1'!Область_печати</vt:lpstr>
      <vt:lpstr>'СР-3'!Область_печати</vt:lpstr>
      <vt:lpstr>'СР-4'!Область_печати</vt:lpstr>
      <vt:lpstr>'СР-5'!Область_печати</vt:lpstr>
      <vt:lpstr>ССРСС!Область_печати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Лиморенко Анна Игоревна</cp:lastModifiedBy>
  <dcterms:created xsi:type="dcterms:W3CDTF">2025-11-05T03:32:02Z</dcterms:created>
  <dcterms:modified xsi:type="dcterms:W3CDTF">2025-11-07T07:10:00Z</dcterms:modified>
</cp:coreProperties>
</file>